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Jake\Documents\CBL 2026\"/>
    </mc:Choice>
  </mc:AlternateContent>
  <xr:revisionPtr revIDLastSave="0" documentId="13_ncr:1_{776DB9A3-B4A7-49F4-8E52-7BD526E0FE1E}" xr6:coauthVersionLast="47" xr6:coauthVersionMax="47" xr10:uidLastSave="{00000000-0000-0000-0000-000000000000}"/>
  <bookViews>
    <workbookView xWindow="-28920" yWindow="-120" windowWidth="29040" windowHeight="15720" tabRatio="958" xr2:uid="{00000000-000D-0000-FFFF-FFFF00000000}"/>
  </bookViews>
  <sheets>
    <sheet name="ATN" sheetId="1" r:id="rId1"/>
    <sheet name="BAA" sheetId="2" r:id="rId2"/>
    <sheet name="BOA" sheetId="3" r:id="rId3"/>
    <sheet name="CHA" sheetId="4" r:id="rId4"/>
    <sheet name="CHN" sheetId="5" r:id="rId5"/>
    <sheet name="CIN" sheetId="6" r:id="rId6"/>
    <sheet name="CLA" sheetId="7" r:id="rId7"/>
    <sheet name="CON" sheetId="9" r:id="rId8"/>
    <sheet name="DEA" sheetId="8" r:id="rId9"/>
    <sheet name="KCA" sheetId="10" r:id="rId10"/>
    <sheet name="LAA" sheetId="14" r:id="rId11"/>
    <sheet name="LAN" sheetId="15" r:id="rId12"/>
    <sheet name="MNA" sheetId="11" r:id="rId13"/>
    <sheet name="NYA" sheetId="12" r:id="rId14"/>
    <sheet name="NYN" sheetId="13" r:id="rId15"/>
    <sheet name="OAA" sheetId="16" r:id="rId16"/>
    <sheet name="PHN" sheetId="18" r:id="rId17"/>
    <sheet name="PIN" sheetId="17" r:id="rId18"/>
    <sheet name="SDN" sheetId="19" r:id="rId19"/>
    <sheet name="SFN" sheetId="21" r:id="rId20"/>
    <sheet name="SEA" sheetId="20" r:id="rId21"/>
    <sheet name="SLN" sheetId="24" r:id="rId22"/>
    <sheet name="TOA" sheetId="22" r:id="rId23"/>
    <sheet name="WAN" sheetId="23" r:id="rId24"/>
    <sheet name="CBL Free Agent Draft Pool" sheetId="25" state="hidden" r:id="rId25"/>
    <sheet name="2025 Claims" sheetId="30" state="hidden" r:id="rId26"/>
    <sheet name="2025 Uncarded Cuts" sheetId="28" state="hidden" r:id="rId27"/>
    <sheet name="Players" sheetId="29" state="hidden" r:id="rId28"/>
  </sheets>
  <definedNames>
    <definedName name="_xlnm._FilterDatabase" localSheetId="25" hidden="1">'2025 Claims'!$A$1:$I$1453</definedName>
    <definedName name="_xlnm._FilterDatabase" localSheetId="26" hidden="1">'2025 Uncarded Cuts'!$A$1:$L$1456</definedName>
    <definedName name="_xlnm._FilterDatabase" localSheetId="0" hidden="1">ATN!$B$6:$L$7</definedName>
    <definedName name="_xlnm._FilterDatabase" localSheetId="24" hidden="1">'CBL Free Agent Draft Pool'!$A$5:$I$348</definedName>
    <definedName name="_xlnm._FilterDatabase" localSheetId="14" hidden="1">NYN!$A$7:$J$19</definedName>
    <definedName name="_xlnm._FilterDatabase" localSheetId="27" hidden="1">Players!$A$1:$P$1564</definedName>
    <definedName name="_xlnm._FilterDatabase" localSheetId="23" hidden="1">WAN!$A$13:$G$19</definedName>
    <definedName name="Braves">ATN!$1:$1048576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28" l="1"/>
  <c r="I34" i="28"/>
  <c r="I33" i="28"/>
  <c r="I32" i="28"/>
  <c r="I31" i="28"/>
  <c r="I58" i="28"/>
  <c r="I57" i="28"/>
  <c r="I56" i="28"/>
  <c r="I55" i="28"/>
  <c r="I54" i="28"/>
  <c r="I54" i="30"/>
  <c r="H54" i="30"/>
  <c r="I53" i="30"/>
  <c r="H53" i="30"/>
  <c r="I52" i="30"/>
  <c r="H52" i="30"/>
  <c r="I71" i="28"/>
  <c r="I70" i="28"/>
  <c r="I69" i="28"/>
  <c r="I80" i="28"/>
  <c r="I28" i="28"/>
  <c r="I27" i="28"/>
  <c r="I29" i="30"/>
  <c r="H29" i="30"/>
  <c r="I28" i="30"/>
  <c r="H28" i="30"/>
  <c r="H312" i="29"/>
  <c r="I312" i="29"/>
  <c r="I27" i="30"/>
  <c r="H27" i="30"/>
  <c r="I26" i="28"/>
  <c r="I25" i="28"/>
  <c r="I24" i="28"/>
  <c r="I40" i="30"/>
  <c r="H40" i="30"/>
  <c r="I39" i="30"/>
  <c r="H39" i="30"/>
  <c r="I47" i="28"/>
  <c r="I46" i="28"/>
  <c r="I45" i="28"/>
  <c r="I44" i="28"/>
  <c r="I43" i="28"/>
  <c r="I42" i="28"/>
  <c r="I41" i="28"/>
  <c r="I51" i="30"/>
  <c r="H51" i="30"/>
  <c r="I65" i="28"/>
  <c r="I64" i="28"/>
  <c r="I63" i="28"/>
  <c r="I62" i="28"/>
  <c r="I61" i="28"/>
  <c r="I60" i="28"/>
  <c r="I56" i="30"/>
  <c r="H56" i="30"/>
  <c r="I55" i="30"/>
  <c r="H55" i="30"/>
  <c r="I75" i="28"/>
  <c r="I74" i="28"/>
  <c r="I72" i="28"/>
  <c r="I73" i="28"/>
  <c r="I1520" i="29"/>
  <c r="I1527" i="29"/>
  <c r="I1528" i="29"/>
  <c r="I1551" i="29"/>
  <c r="I9" i="28" l="1"/>
  <c r="I12" i="28"/>
  <c r="I11" i="28"/>
  <c r="I10" i="28"/>
  <c r="I16" i="30"/>
  <c r="H16" i="30"/>
  <c r="I14" i="28"/>
  <c r="I13" i="28"/>
  <c r="I15" i="28"/>
  <c r="I66" i="28"/>
  <c r="I68" i="28"/>
  <c r="I67" i="28"/>
  <c r="I59" i="28"/>
  <c r="I41" i="30" l="1"/>
  <c r="H41" i="30"/>
  <c r="I48" i="28"/>
  <c r="I45" i="30"/>
  <c r="H45" i="30"/>
  <c r="I44" i="30"/>
  <c r="H44" i="30"/>
  <c r="I43" i="30"/>
  <c r="H43" i="30"/>
  <c r="I52" i="28"/>
  <c r="I50" i="28"/>
  <c r="I51" i="28"/>
  <c r="I53" i="28"/>
  <c r="I49" i="28"/>
  <c r="I68" i="30" l="1"/>
  <c r="H68" i="30"/>
  <c r="I65" i="30"/>
  <c r="H65" i="30"/>
  <c r="I82" i="28"/>
  <c r="I84" i="28"/>
  <c r="I81" i="28"/>
  <c r="I83" i="28"/>
  <c r="I85" i="28"/>
  <c r="I2" i="30" l="1"/>
  <c r="H2" i="30"/>
  <c r="I3" i="28"/>
  <c r="I4" i="28"/>
  <c r="I2" i="28"/>
  <c r="I5" i="28"/>
  <c r="I59" i="30"/>
  <c r="H59" i="30"/>
  <c r="I58" i="30"/>
  <c r="H58" i="30"/>
  <c r="I57" i="30"/>
  <c r="H57" i="30"/>
  <c r="I38" i="30" l="1"/>
  <c r="H38" i="30"/>
  <c r="I20" i="30"/>
  <c r="H20" i="30"/>
  <c r="I21" i="30"/>
  <c r="H21" i="30"/>
  <c r="I19" i="30"/>
  <c r="H19" i="30"/>
  <c r="I4" i="30"/>
  <c r="H4" i="30"/>
  <c r="I32" i="30"/>
  <c r="H32" i="30"/>
  <c r="I26" i="30"/>
  <c r="H26" i="30"/>
  <c r="I25" i="30"/>
  <c r="H25" i="30"/>
  <c r="I23" i="30" l="1"/>
  <c r="H23" i="30"/>
  <c r="I37" i="30"/>
  <c r="H37" i="30"/>
  <c r="I36" i="30"/>
  <c r="H36" i="30"/>
  <c r="I31" i="30"/>
  <c r="H31" i="30"/>
  <c r="I18" i="30"/>
  <c r="H18" i="30"/>
  <c r="I24" i="30"/>
  <c r="H24" i="30"/>
  <c r="I17" i="30"/>
  <c r="H17" i="30"/>
  <c r="I3" i="30"/>
  <c r="H3" i="30"/>
  <c r="I22" i="30"/>
  <c r="H22" i="30"/>
  <c r="I30" i="30"/>
  <c r="H30" i="30"/>
  <c r="I16" i="28"/>
  <c r="I18" i="28"/>
  <c r="I19" i="28"/>
  <c r="I17" i="28"/>
  <c r="I38" i="28"/>
  <c r="I40" i="28"/>
  <c r="I36" i="28"/>
  <c r="I37" i="28"/>
  <c r="I39" i="28"/>
  <c r="I76" i="28"/>
  <c r="I77" i="28"/>
  <c r="I78" i="28"/>
  <c r="I8" i="28"/>
  <c r="I6" i="28"/>
  <c r="I7" i="28"/>
  <c r="I23" i="28" l="1"/>
  <c r="I22" i="28" l="1"/>
  <c r="I21" i="28"/>
  <c r="I20" i="28"/>
  <c r="I79" i="28"/>
  <c r="I29" i="28"/>
  <c r="I30" i="28"/>
  <c r="D430" i="29"/>
  <c r="D1417" i="29"/>
  <c r="D1301" i="29"/>
  <c r="D73" i="29"/>
  <c r="D1261" i="29"/>
  <c r="D598" i="29"/>
  <c r="D1458" i="29"/>
  <c r="D1236" i="29"/>
  <c r="D314" i="29"/>
  <c r="D1234" i="29"/>
  <c r="D1389" i="29"/>
  <c r="D757" i="29"/>
  <c r="D1199" i="29"/>
  <c r="D1191" i="29"/>
  <c r="D1318" i="29"/>
  <c r="D1216" i="29"/>
  <c r="D1215" i="29"/>
  <c r="D1436" i="29"/>
  <c r="D1250" i="29"/>
  <c r="D1230" i="29"/>
  <c r="D555" i="29"/>
  <c r="D1460" i="29"/>
  <c r="D1333" i="29"/>
  <c r="D472" i="29"/>
  <c r="D476" i="29"/>
  <c r="D1370" i="29"/>
  <c r="D355" i="29"/>
  <c r="D801" i="29"/>
  <c r="D1338" i="29"/>
  <c r="D602" i="29"/>
  <c r="D1306" i="29"/>
  <c r="D1335" i="29"/>
  <c r="D1273" i="29"/>
  <c r="D1189" i="29"/>
  <c r="D511" i="29"/>
  <c r="D387" i="29"/>
  <c r="D1133" i="29"/>
  <c r="O1133" i="29" s="1"/>
  <c r="D1137" i="29"/>
  <c r="D1101" i="29"/>
  <c r="D16" i="29"/>
  <c r="D410" i="29"/>
  <c r="D1071" i="29"/>
  <c r="D1063" i="29"/>
  <c r="D1067" i="29"/>
  <c r="D1044" i="29"/>
  <c r="D1019" i="29"/>
  <c r="D1021" i="29"/>
  <c r="D7" i="29"/>
  <c r="D987" i="29"/>
  <c r="D992" i="29"/>
  <c r="D995" i="29"/>
  <c r="D243" i="29"/>
  <c r="D1296" i="29"/>
  <c r="D1415" i="29"/>
  <c r="D1274" i="29"/>
  <c r="D1300" i="29"/>
  <c r="D1204" i="29"/>
  <c r="D1442" i="29"/>
  <c r="D954" i="29"/>
  <c r="D1471" i="29"/>
  <c r="D585" i="29"/>
  <c r="D385" i="29"/>
  <c r="D1100" i="29"/>
  <c r="D1089" i="29"/>
  <c r="D896" i="29"/>
  <c r="D1003" i="29"/>
  <c r="D1276" i="29"/>
  <c r="D1132" i="29"/>
  <c r="D1079" i="29"/>
  <c r="D599" i="29"/>
  <c r="D710" i="29"/>
  <c r="D456" i="29"/>
  <c r="D921" i="29"/>
  <c r="D875" i="29"/>
  <c r="D1265" i="29"/>
  <c r="D669" i="29"/>
  <c r="D140" i="29"/>
  <c r="D335" i="29"/>
  <c r="D736" i="29"/>
  <c r="D1048" i="29"/>
  <c r="D593" i="29"/>
  <c r="D34" i="29"/>
  <c r="D876" i="29"/>
  <c r="D866" i="29"/>
  <c r="D1124" i="29"/>
  <c r="D1182" i="29"/>
  <c r="D716" i="29"/>
  <c r="D832" i="29"/>
  <c r="D1205" i="29"/>
  <c r="D839" i="29"/>
  <c r="D670" i="29"/>
  <c r="D821" i="29"/>
  <c r="D1125" i="29"/>
  <c r="D904" i="29"/>
  <c r="D927" i="29"/>
  <c r="D233" i="29"/>
  <c r="D1188" i="29"/>
  <c r="D1066" i="29"/>
  <c r="D993" i="29"/>
  <c r="D763" i="29"/>
  <c r="D382" i="29"/>
  <c r="D173" i="29"/>
  <c r="D733" i="29"/>
  <c r="D1263" i="29"/>
  <c r="D1239" i="29"/>
  <c r="D702" i="29"/>
  <c r="D704" i="29"/>
  <c r="D694" i="29"/>
  <c r="D167" i="29"/>
  <c r="D689" i="29"/>
  <c r="D674" i="29"/>
  <c r="D1210" i="29"/>
  <c r="D392" i="29"/>
  <c r="D94" i="29"/>
  <c r="D997" i="29"/>
  <c r="D1211" i="29"/>
  <c r="D711" i="29"/>
  <c r="D1368" i="29"/>
  <c r="D1268" i="29"/>
  <c r="D642" i="29"/>
  <c r="D431" i="29"/>
  <c r="D622" i="29"/>
  <c r="D616" i="29"/>
  <c r="D1083" i="29"/>
  <c r="D610" i="29"/>
  <c r="D1267" i="29"/>
  <c r="D500" i="29"/>
  <c r="D492" i="29"/>
  <c r="D207" i="29"/>
  <c r="D1228" i="29"/>
  <c r="D1271" i="29"/>
  <c r="D559" i="29"/>
  <c r="D600" i="29"/>
  <c r="D705" i="29"/>
  <c r="D257" i="29"/>
  <c r="D1291" i="29"/>
  <c r="D463" i="29"/>
  <c r="D106" i="29"/>
  <c r="D458" i="29"/>
  <c r="D154" i="29"/>
  <c r="D1331" i="29"/>
  <c r="D421" i="29"/>
  <c r="D424" i="29"/>
  <c r="D1206" i="29"/>
  <c r="D1330" i="29"/>
  <c r="D31" i="29"/>
  <c r="D1344" i="29"/>
  <c r="D725" i="29"/>
  <c r="D1195" i="29"/>
  <c r="D1197" i="29"/>
  <c r="D113" i="29"/>
  <c r="D1154" i="29"/>
  <c r="D1130" i="29"/>
  <c r="D326" i="29"/>
  <c r="D1207" i="29"/>
  <c r="D877" i="29"/>
  <c r="D313" i="29"/>
  <c r="D308" i="29"/>
  <c r="D868" i="29"/>
  <c r="D509" i="29"/>
  <c r="D289" i="29"/>
  <c r="D208" i="29"/>
  <c r="D980" i="29"/>
  <c r="D714" i="29"/>
  <c r="D264" i="29"/>
  <c r="D256" i="29"/>
  <c r="D246" i="29"/>
  <c r="D1305" i="29"/>
  <c r="O1305" i="29" s="1"/>
  <c r="D222" i="29"/>
  <c r="D219" i="29"/>
  <c r="D285" i="29"/>
  <c r="D209" i="29"/>
  <c r="D950" i="29"/>
  <c r="D816" i="29"/>
  <c r="D170" i="29"/>
  <c r="D1061" i="29"/>
  <c r="D1237" i="29"/>
  <c r="D317" i="29"/>
  <c r="D142" i="29"/>
  <c r="D929" i="29"/>
  <c r="D126" i="29"/>
  <c r="D1285" i="29"/>
  <c r="D1058" i="29"/>
  <c r="D85" i="29"/>
  <c r="D486" i="29"/>
  <c r="D924" i="29"/>
  <c r="D1315" i="29"/>
  <c r="D1190" i="29"/>
  <c r="D478" i="29"/>
  <c r="D418" i="29"/>
  <c r="D1087" i="29"/>
  <c r="D50" i="29"/>
  <c r="D566" i="29"/>
  <c r="D873" i="29"/>
  <c r="D451" i="29"/>
  <c r="H590" i="29"/>
  <c r="I1357" i="29" l="1"/>
  <c r="I534" i="29"/>
  <c r="I296" i="29"/>
  <c r="I1012" i="29"/>
  <c r="I1046" i="29"/>
  <c r="I17" i="29"/>
  <c r="I809" i="29"/>
  <c r="I1122" i="29"/>
  <c r="I1097" i="29"/>
  <c r="I931" i="29"/>
  <c r="I1041" i="29"/>
  <c r="I656" i="29"/>
  <c r="I1115" i="29"/>
  <c r="I1049" i="29"/>
  <c r="I1138" i="29"/>
  <c r="I210" i="29"/>
  <c r="I1137" i="29"/>
  <c r="I1119" i="29"/>
  <c r="I1044" i="29"/>
  <c r="I1151" i="29"/>
  <c r="I770" i="29"/>
  <c r="I1013" i="29"/>
  <c r="I899" i="29"/>
  <c r="I972" i="29"/>
  <c r="I171" i="29"/>
  <c r="I968" i="29"/>
  <c r="I1361" i="29"/>
  <c r="I1064" i="29"/>
  <c r="I1120" i="29"/>
  <c r="I1118" i="29"/>
  <c r="I1117" i="29"/>
  <c r="I531" i="29"/>
  <c r="I301" i="29"/>
  <c r="I91" i="29"/>
  <c r="I967" i="29"/>
  <c r="I1052" i="29"/>
  <c r="I1143" i="29"/>
  <c r="I785" i="29"/>
  <c r="I1071" i="29"/>
  <c r="I1116" i="29"/>
  <c r="I1094" i="29"/>
  <c r="I646" i="29"/>
  <c r="I1377" i="29"/>
  <c r="I536" i="29"/>
  <c r="I1036" i="29"/>
  <c r="I1020" i="29"/>
  <c r="I971" i="29"/>
  <c r="I905" i="29"/>
  <c r="I941" i="29"/>
  <c r="I987" i="29"/>
  <c r="I989" i="29"/>
  <c r="I1051" i="29"/>
  <c r="I858" i="29"/>
  <c r="I1152" i="29"/>
  <c r="I505" i="29"/>
  <c r="I1113" i="29"/>
  <c r="I1008" i="29"/>
  <c r="I260" i="29"/>
  <c r="I179" i="29"/>
  <c r="I810" i="29"/>
  <c r="I1112" i="29"/>
  <c r="I991" i="29"/>
  <c r="I731" i="29"/>
  <c r="I1007" i="29"/>
  <c r="I331" i="29"/>
  <c r="I1065" i="29"/>
  <c r="I992" i="29"/>
  <c r="I1076" i="29"/>
  <c r="I1080" i="29"/>
  <c r="I590" i="29"/>
  <c r="I1393" i="29"/>
  <c r="I442" i="29"/>
  <c r="I1433" i="29"/>
  <c r="I1198" i="29"/>
  <c r="I1475" i="29"/>
  <c r="I1461" i="29"/>
  <c r="I1225" i="29"/>
  <c r="I1317" i="29"/>
  <c r="I1422" i="29"/>
  <c r="I1403" i="29"/>
  <c r="I1450" i="29"/>
  <c r="I1420" i="29"/>
  <c r="I1000" i="29"/>
  <c r="I1185" i="29"/>
  <c r="I1348" i="29"/>
  <c r="I1397" i="29"/>
  <c r="I1398" i="29"/>
  <c r="I837" i="29"/>
  <c r="I199" i="29"/>
  <c r="I1261" i="29"/>
  <c r="I1467" i="29"/>
  <c r="I114" i="29"/>
  <c r="I1323" i="29"/>
  <c r="I432" i="29"/>
  <c r="I1322" i="29"/>
  <c r="I634" i="29"/>
  <c r="I430" i="29"/>
  <c r="I1325" i="29"/>
  <c r="I76" i="29"/>
  <c r="I517" i="29"/>
  <c r="I637" i="29"/>
  <c r="I1313" i="29"/>
  <c r="I598" i="29"/>
  <c r="I521" i="29"/>
  <c r="I398" i="29"/>
  <c r="I1413" i="29"/>
  <c r="I197" i="29"/>
  <c r="I1194" i="29"/>
  <c r="I1444" i="29"/>
  <c r="I157" i="29"/>
  <c r="I1277" i="29"/>
  <c r="I321" i="29"/>
  <c r="I918" i="29"/>
  <c r="I1251" i="29"/>
  <c r="I1222" i="29"/>
  <c r="I1417" i="29"/>
  <c r="I1309" i="29"/>
  <c r="I1411" i="29"/>
  <c r="I681" i="29"/>
  <c r="I1476" i="29"/>
  <c r="I1410" i="29"/>
  <c r="I1379" i="29"/>
  <c r="I1236" i="29"/>
  <c r="I314" i="29"/>
  <c r="I273" i="29"/>
  <c r="I161" i="29"/>
  <c r="I1445" i="29"/>
  <c r="I1301" i="29"/>
  <c r="I441" i="29"/>
  <c r="I1463" i="29"/>
  <c r="I1395" i="29"/>
  <c r="I1453" i="29"/>
  <c r="I121" i="29"/>
  <c r="I159" i="29"/>
  <c r="I73" i="29"/>
  <c r="I841" i="29"/>
  <c r="I520" i="29"/>
  <c r="I922" i="29"/>
  <c r="I361" i="29"/>
  <c r="I281" i="29"/>
  <c r="I428" i="29"/>
  <c r="I194" i="29"/>
  <c r="I272" i="29"/>
  <c r="I757" i="29"/>
  <c r="I360" i="29"/>
  <c r="I41" i="29"/>
  <c r="I835" i="29"/>
  <c r="I1462" i="29"/>
  <c r="I1428" i="29"/>
  <c r="I1459" i="29"/>
  <c r="I155" i="29"/>
  <c r="I1373" i="29"/>
  <c r="I1296" i="29"/>
  <c r="I1384" i="29"/>
  <c r="I1465" i="29"/>
  <c r="I1233" i="29"/>
  <c r="I1404" i="29"/>
  <c r="I1343" i="29"/>
  <c r="I1215" i="29"/>
  <c r="I1406" i="29"/>
  <c r="I319" i="29"/>
  <c r="I1470" i="29"/>
  <c r="I1191" i="29"/>
  <c r="I1318" i="29"/>
  <c r="I1436" i="29"/>
  <c r="I1181" i="29"/>
  <c r="I1203" i="29"/>
  <c r="I878" i="29"/>
  <c r="I1279" i="29"/>
  <c r="I1387" i="29"/>
  <c r="I1342" i="29"/>
  <c r="I1324" i="29"/>
  <c r="I1400" i="29"/>
  <c r="I1341" i="29"/>
  <c r="I1431" i="29"/>
  <c r="I1389" i="29"/>
  <c r="I1295" i="29"/>
  <c r="I277" i="29"/>
  <c r="I1196" i="29"/>
  <c r="I1221" i="29"/>
  <c r="I1199" i="29"/>
  <c r="I395" i="29"/>
  <c r="I153" i="29"/>
  <c r="I434" i="29"/>
  <c r="I1202" i="29"/>
  <c r="I1452" i="29"/>
  <c r="I1407" i="29"/>
  <c r="I1434" i="29"/>
  <c r="I433" i="29"/>
  <c r="I1388" i="29"/>
  <c r="I1355" i="29"/>
  <c r="I1310" i="29"/>
  <c r="I1352" i="29"/>
  <c r="I1328" i="29"/>
  <c r="I1177" i="29"/>
  <c r="I1298" i="29"/>
  <c r="I1440" i="29"/>
  <c r="I519" i="29"/>
  <c r="I1216" i="29"/>
  <c r="I1280" i="29"/>
  <c r="I1350" i="29"/>
  <c r="I1232" i="29"/>
  <c r="I1250" i="29"/>
  <c r="I1319" i="29"/>
  <c r="I1415" i="29"/>
  <c r="I1297" i="29"/>
  <c r="I1349" i="29"/>
  <c r="I1474" i="29"/>
  <c r="I1386" i="29"/>
  <c r="I1416" i="29"/>
  <c r="I1304" i="29"/>
  <c r="I1234" i="29"/>
  <c r="I1278" i="29"/>
  <c r="I1427" i="29"/>
  <c r="I315" i="29"/>
  <c r="I1360" i="29"/>
  <c r="I1429" i="29"/>
  <c r="I435" i="29"/>
  <c r="I1276" i="29"/>
  <c r="I560" i="29"/>
  <c r="I1186" i="29"/>
  <c r="I1446" i="29"/>
  <c r="I1378" i="29"/>
  <c r="I1200" i="29"/>
  <c r="I601" i="29"/>
  <c r="I1371" i="29"/>
  <c r="I1257" i="29"/>
  <c r="I1314" i="29"/>
  <c r="I1399" i="29"/>
  <c r="I557" i="29"/>
  <c r="I797" i="29"/>
  <c r="I1307" i="29"/>
  <c r="I1270" i="29"/>
  <c r="I1392" i="29"/>
  <c r="I1230" i="29"/>
  <c r="I1380" i="29"/>
  <c r="I1252" i="29"/>
  <c r="I36" i="29"/>
  <c r="I1382" i="29"/>
  <c r="I1443" i="29"/>
  <c r="I1244" i="29"/>
  <c r="I1477" i="29"/>
  <c r="I555" i="29"/>
  <c r="I356" i="29"/>
  <c r="I1346" i="29"/>
  <c r="I640" i="29"/>
  <c r="I1333" i="29"/>
  <c r="I1286" i="29"/>
  <c r="I1402" i="29"/>
  <c r="I882" i="29"/>
  <c r="I79" i="29"/>
  <c r="I880" i="29"/>
  <c r="I1351" i="29"/>
  <c r="I472" i="29"/>
  <c r="I1281" i="29"/>
  <c r="I1472" i="29"/>
  <c r="I1372" i="29"/>
  <c r="I1460" i="29"/>
  <c r="I1439" i="29"/>
  <c r="I916" i="29"/>
  <c r="I1376" i="29"/>
  <c r="I1353" i="29"/>
  <c r="I796" i="29"/>
  <c r="I1274" i="29"/>
  <c r="I1365" i="29"/>
  <c r="I1187" i="29"/>
  <c r="I1262" i="29"/>
  <c r="I1224" i="29"/>
  <c r="I1249" i="29"/>
  <c r="I838" i="29"/>
  <c r="I1334" i="29"/>
  <c r="I1449" i="29"/>
  <c r="I1300" i="29"/>
  <c r="I1430" i="29"/>
  <c r="I1458" i="29"/>
  <c r="I397" i="29"/>
  <c r="I1468" i="29"/>
  <c r="I881" i="29"/>
  <c r="I1264" i="29"/>
  <c r="I1303" i="29"/>
  <c r="I1308" i="29"/>
  <c r="I271" i="29"/>
  <c r="I1316" i="29"/>
  <c r="I359" i="29"/>
  <c r="I959" i="29"/>
  <c r="I917" i="29"/>
  <c r="I879" i="29"/>
  <c r="I1469" i="29"/>
  <c r="I1358" i="29"/>
  <c r="I1170" i="29"/>
  <c r="I1354" i="29"/>
  <c r="I439" i="29"/>
  <c r="I1455" i="29"/>
  <c r="I1362" i="29"/>
  <c r="I1369" i="29"/>
  <c r="I475" i="29"/>
  <c r="I1409" i="29"/>
  <c r="I1337" i="29"/>
  <c r="I1466" i="29"/>
  <c r="I1338" i="29"/>
  <c r="I801" i="29"/>
  <c r="I1364" i="29"/>
  <c r="I1424" i="29"/>
  <c r="I1454" i="29"/>
  <c r="I1311" i="29"/>
  <c r="I1456" i="29"/>
  <c r="I1447" i="29"/>
  <c r="I1218" i="29"/>
  <c r="I119" i="29"/>
  <c r="I1421" i="29"/>
  <c r="I800" i="29"/>
  <c r="I1204" i="29"/>
  <c r="I1345" i="29"/>
  <c r="I591" i="29"/>
  <c r="I956" i="29"/>
  <c r="I562" i="29"/>
  <c r="I1435" i="29"/>
  <c r="I1366" i="29"/>
  <c r="I1391" i="29"/>
  <c r="I1253" i="29"/>
  <c r="I1259" i="29"/>
  <c r="I1247" i="29"/>
  <c r="I1394" i="29"/>
  <c r="I279" i="29"/>
  <c r="I1442" i="29"/>
  <c r="I1359" i="29"/>
  <c r="I1438" i="29"/>
  <c r="I834" i="29"/>
  <c r="I1283" i="29"/>
  <c r="I1412" i="29"/>
  <c r="I1272" i="29"/>
  <c r="I40" i="29"/>
  <c r="I316" i="29"/>
  <c r="I1294" i="29"/>
  <c r="I1260" i="29"/>
  <c r="I1231" i="29"/>
  <c r="I1423" i="29"/>
  <c r="I602" i="29"/>
  <c r="I481" i="29"/>
  <c r="I957" i="29"/>
  <c r="I80" i="29"/>
  <c r="I1273" i="29"/>
  <c r="I1464" i="29"/>
  <c r="I1340" i="29"/>
  <c r="I236" i="29"/>
  <c r="I1370" i="29"/>
  <c r="I1229" i="29"/>
  <c r="I438" i="29"/>
  <c r="I234" i="29"/>
  <c r="I1335" i="29"/>
  <c r="I436" i="29"/>
  <c r="I1321" i="29"/>
  <c r="I426" i="29"/>
  <c r="I201" i="29"/>
  <c r="I1284" i="29"/>
  <c r="I1390" i="29"/>
  <c r="I198" i="29"/>
  <c r="I561" i="29"/>
  <c r="I920" i="29"/>
  <c r="I120" i="29"/>
  <c r="I759" i="29"/>
  <c r="I639" i="29"/>
  <c r="I1189" i="29"/>
  <c r="I1451" i="29"/>
  <c r="I1401" i="29"/>
  <c r="I954" i="29"/>
  <c r="I1306" i="29"/>
  <c r="I476" i="29"/>
  <c r="I1425" i="29"/>
  <c r="I1471" i="29"/>
  <c r="I354" i="29"/>
  <c r="I1292" i="29"/>
  <c r="I1426" i="29"/>
  <c r="I1242" i="29"/>
  <c r="I958" i="29"/>
  <c r="I1432" i="29"/>
  <c r="I1473" i="29"/>
  <c r="I1441" i="29"/>
  <c r="I357" i="29"/>
  <c r="I355" i="29"/>
  <c r="I960" i="29"/>
  <c r="I631" i="29"/>
  <c r="I149" i="29"/>
  <c r="I388" i="29"/>
  <c r="I105" i="29"/>
  <c r="I1159" i="29"/>
  <c r="I1172" i="29"/>
  <c r="I1161" i="29"/>
  <c r="I1155" i="29"/>
  <c r="I1153" i="29"/>
  <c r="I1165" i="29"/>
  <c r="I1163" i="29"/>
  <c r="I782" i="29"/>
  <c r="I550" i="29"/>
  <c r="I1173" i="29"/>
  <c r="I913" i="29"/>
  <c r="I624" i="29"/>
  <c r="I1132" i="29"/>
  <c r="I389" i="29"/>
  <c r="I109" i="29"/>
  <c r="I151" i="29"/>
  <c r="I545" i="29"/>
  <c r="I1174" i="29"/>
  <c r="I230" i="29"/>
  <c r="I753" i="29"/>
  <c r="I589" i="29"/>
  <c r="I1167" i="29"/>
  <c r="I830" i="29"/>
  <c r="I266" i="29"/>
  <c r="I752" i="29"/>
  <c r="I1168" i="29"/>
  <c r="I269" i="29"/>
  <c r="I310" i="29"/>
  <c r="I225" i="29"/>
  <c r="I311" i="29"/>
  <c r="I470" i="29"/>
  <c r="I511" i="29"/>
  <c r="I231" i="29"/>
  <c r="I387" i="29"/>
  <c r="I630" i="29"/>
  <c r="I108" i="29"/>
  <c r="I349" i="29"/>
  <c r="I946" i="29"/>
  <c r="I350" i="29"/>
  <c r="I468" i="29"/>
  <c r="I70" i="29"/>
  <c r="I62" i="29"/>
  <c r="I585" i="29"/>
  <c r="I148" i="29"/>
  <c r="I551" i="29"/>
  <c r="I552" i="29"/>
  <c r="I708" i="29"/>
  <c r="I270" i="29"/>
  <c r="I909" i="29"/>
  <c r="I343" i="29"/>
  <c r="I668" i="29"/>
  <c r="I385" i="29"/>
  <c r="I625" i="29"/>
  <c r="I707" i="29"/>
  <c r="I191" i="29"/>
  <c r="I829" i="29"/>
  <c r="I746" i="29"/>
  <c r="I744" i="29"/>
  <c r="I1129" i="29"/>
  <c r="I181" i="29"/>
  <c r="I1139" i="29"/>
  <c r="I1149" i="29"/>
  <c r="I1128" i="29"/>
  <c r="I377" i="29"/>
  <c r="I1136" i="29"/>
  <c r="I100" i="29"/>
  <c r="I1123" i="29"/>
  <c r="I99" i="29"/>
  <c r="I1134" i="29"/>
  <c r="I1075" i="29"/>
  <c r="I1147" i="29"/>
  <c r="I143" i="29"/>
  <c r="I660" i="29"/>
  <c r="I1141" i="29"/>
  <c r="I302" i="29"/>
  <c r="I942" i="29"/>
  <c r="I1133" i="29"/>
  <c r="I783" i="29"/>
  <c r="I1142" i="29"/>
  <c r="I1121" i="29"/>
  <c r="I902" i="29"/>
  <c r="I218" i="29"/>
  <c r="I416" i="29"/>
  <c r="I780" i="29"/>
  <c r="I1110" i="29"/>
  <c r="I619" i="29"/>
  <c r="I939" i="29"/>
  <c r="I938" i="29"/>
  <c r="I620" i="29"/>
  <c r="I861" i="29"/>
  <c r="I1103" i="29"/>
  <c r="I1104" i="29"/>
  <c r="I1108" i="29"/>
  <c r="I1107" i="29"/>
  <c r="I1105" i="29"/>
  <c r="I215" i="29"/>
  <c r="I1102" i="29"/>
  <c r="I1100" i="29"/>
  <c r="I1092" i="29"/>
  <c r="I1095" i="29"/>
  <c r="I740" i="29"/>
  <c r="I1101" i="29"/>
  <c r="I455" i="29"/>
  <c r="I1093" i="29"/>
  <c r="I497" i="29"/>
  <c r="I216" i="29"/>
  <c r="I898" i="29"/>
  <c r="I54" i="29"/>
  <c r="I1089" i="29"/>
  <c r="I895" i="29"/>
  <c r="I896" i="29"/>
  <c r="I496" i="29"/>
  <c r="I654" i="29"/>
  <c r="I16" i="29"/>
  <c r="I1077" i="29"/>
  <c r="I1079" i="29"/>
  <c r="I293" i="29"/>
  <c r="I574" i="29"/>
  <c r="I1078" i="29"/>
  <c r="I1081" i="29"/>
  <c r="I134" i="29"/>
  <c r="I135" i="29"/>
  <c r="I333" i="29"/>
  <c r="I1057" i="29"/>
  <c r="I1056" i="29"/>
  <c r="I612" i="29"/>
  <c r="I1069" i="29"/>
  <c r="I1063" i="29"/>
  <c r="I1067" i="29"/>
  <c r="I252" i="29"/>
  <c r="I10" i="29"/>
  <c r="I410" i="29"/>
  <c r="I856" i="29"/>
  <c r="I735" i="29"/>
  <c r="I92" i="29"/>
  <c r="I291" i="29"/>
  <c r="I1072" i="29"/>
  <c r="I133" i="29"/>
  <c r="I411" i="29"/>
  <c r="I935" i="29"/>
  <c r="I533" i="29"/>
  <c r="I848" i="29"/>
  <c r="I1035" i="29"/>
  <c r="I1043" i="29"/>
  <c r="I648" i="29"/>
  <c r="I1039" i="29"/>
  <c r="I1038" i="29"/>
  <c r="I1053" i="29"/>
  <c r="I771" i="29"/>
  <c r="I1042" i="29"/>
  <c r="I490" i="29"/>
  <c r="I90" i="29"/>
  <c r="I449" i="29"/>
  <c r="I1037" i="29"/>
  <c r="I1047" i="29"/>
  <c r="I409" i="29"/>
  <c r="I813" i="29"/>
  <c r="I851" i="29"/>
  <c r="I1027" i="29"/>
  <c r="I1023" i="29"/>
  <c r="I1031" i="29"/>
  <c r="I1026" i="29"/>
  <c r="I1022" i="29"/>
  <c r="I1017" i="29"/>
  <c r="I1014" i="29"/>
  <c r="I7" i="29"/>
  <c r="I1024" i="29"/>
  <c r="I487" i="29"/>
  <c r="I406" i="29"/>
  <c r="I1029" i="29"/>
  <c r="I1019" i="29"/>
  <c r="I607" i="29"/>
  <c r="I1021" i="29"/>
  <c r="I1016" i="29"/>
  <c r="I1015" i="29"/>
  <c r="I986" i="29"/>
  <c r="I1004" i="29"/>
  <c r="I974" i="29"/>
  <c r="I973" i="29"/>
  <c r="I975" i="29"/>
  <c r="I978" i="29"/>
  <c r="I1009" i="29"/>
  <c r="I998" i="29"/>
  <c r="I977" i="29"/>
  <c r="I995" i="29"/>
  <c r="I999" i="29"/>
  <c r="I765" i="29"/>
  <c r="I983" i="29"/>
  <c r="I996" i="29"/>
  <c r="I363" i="29"/>
  <c r="I985" i="29"/>
  <c r="I984" i="29"/>
  <c r="I994" i="29"/>
  <c r="I163" i="29"/>
  <c r="I1005" i="29"/>
  <c r="I883" i="29"/>
  <c r="I1001" i="29"/>
  <c r="I44" i="29"/>
  <c r="I1002" i="29"/>
  <c r="I1006" i="29"/>
  <c r="I443" i="29"/>
  <c r="I484" i="29"/>
  <c r="I125" i="29"/>
  <c r="I727" i="29"/>
  <c r="I3" i="29"/>
  <c r="I1003" i="29"/>
  <c r="I124" i="29"/>
  <c r="I5" i="29"/>
  <c r="I364" i="29"/>
  <c r="I83" i="29"/>
  <c r="I565" i="29"/>
  <c r="I243" i="29"/>
  <c r="I82" i="29"/>
  <c r="I845" i="29"/>
  <c r="I966" i="29"/>
  <c r="I969" i="29"/>
  <c r="I1555" i="29"/>
  <c r="I1505" i="29"/>
  <c r="I962" i="29"/>
  <c r="I1518" i="29"/>
  <c r="I1498" i="29"/>
  <c r="I1525" i="29"/>
  <c r="I78" i="29"/>
  <c r="I196" i="29"/>
  <c r="I156" i="29"/>
  <c r="I1192" i="29"/>
  <c r="I1266" i="29"/>
  <c r="I390" i="29"/>
  <c r="I599" i="29"/>
  <c r="I951" i="29"/>
  <c r="I710" i="29"/>
  <c r="I947" i="29"/>
  <c r="I944" i="29"/>
  <c r="I945" i="29"/>
  <c r="I949" i="29"/>
  <c r="I379" i="29"/>
  <c r="I948" i="29"/>
  <c r="I943" i="29"/>
  <c r="I372" i="29"/>
  <c r="I940" i="29"/>
  <c r="I456" i="29"/>
  <c r="I937" i="29"/>
  <c r="I573" i="29"/>
  <c r="I936" i="29"/>
  <c r="I774" i="29"/>
  <c r="I933" i="29"/>
  <c r="I934" i="29"/>
  <c r="I930" i="29"/>
  <c r="I691" i="29"/>
  <c r="I1030" i="29"/>
  <c r="I766" i="29"/>
  <c r="I926" i="29"/>
  <c r="I729" i="29"/>
  <c r="I46" i="29"/>
  <c r="I925" i="29"/>
  <c r="I923" i="29"/>
  <c r="I1487" i="29"/>
  <c r="I1288" i="29"/>
  <c r="I921" i="29"/>
  <c r="I275" i="29"/>
  <c r="I633" i="29"/>
  <c r="I875" i="29"/>
  <c r="I1238" i="29"/>
  <c r="I1265" i="29"/>
  <c r="I961" i="29"/>
  <c r="I795" i="29"/>
  <c r="I914" i="29"/>
  <c r="I915" i="29"/>
  <c r="I910" i="29"/>
  <c r="I912" i="29"/>
  <c r="I907" i="29"/>
  <c r="I669" i="29"/>
  <c r="I1162" i="29"/>
  <c r="I911" i="29"/>
  <c r="I908" i="29"/>
  <c r="I906" i="29"/>
  <c r="I903" i="29"/>
  <c r="I781" i="29"/>
  <c r="I661" i="29"/>
  <c r="I901" i="29"/>
  <c r="I140" i="29"/>
  <c r="I900" i="29"/>
  <c r="I335" i="29"/>
  <c r="I893" i="29"/>
  <c r="I894" i="29"/>
  <c r="I1059" i="29"/>
  <c r="I736" i="29"/>
  <c r="I132" i="29"/>
  <c r="I892" i="29"/>
  <c r="I888" i="29"/>
  <c r="I1048" i="29"/>
  <c r="I889" i="29"/>
  <c r="I887" i="29"/>
  <c r="I886" i="29"/>
  <c r="I563" i="29"/>
  <c r="I884" i="29"/>
  <c r="I1559" i="29"/>
  <c r="I1530" i="29"/>
  <c r="I1510" i="29"/>
  <c r="I1495" i="29"/>
  <c r="I593" i="29"/>
  <c r="I34" i="29"/>
  <c r="I112" i="29"/>
  <c r="I1208" i="29"/>
  <c r="I1419" i="29"/>
  <c r="I876" i="29"/>
  <c r="I1169" i="29"/>
  <c r="I110" i="29"/>
  <c r="I872" i="29"/>
  <c r="I870" i="29"/>
  <c r="I871" i="29"/>
  <c r="I865" i="29"/>
  <c r="I867" i="29"/>
  <c r="I869" i="29"/>
  <c r="I866" i="29"/>
  <c r="I1124" i="29"/>
  <c r="I863" i="29"/>
  <c r="I862" i="29"/>
  <c r="I59" i="29"/>
  <c r="I541" i="29"/>
  <c r="I860" i="29"/>
  <c r="I337" i="29"/>
  <c r="I859" i="29"/>
  <c r="I495" i="29"/>
  <c r="I857" i="29"/>
  <c r="I853" i="29"/>
  <c r="I855" i="29"/>
  <c r="I852" i="29"/>
  <c r="I854" i="29"/>
  <c r="I850" i="29"/>
  <c r="I849" i="29"/>
  <c r="I808" i="29"/>
  <c r="I165" i="29"/>
  <c r="I805" i="29"/>
  <c r="I885" i="29"/>
  <c r="I846" i="29"/>
  <c r="I1312" i="29"/>
  <c r="I793" i="29"/>
  <c r="I1245" i="29"/>
  <c r="I1347" i="29"/>
  <c r="I1182" i="29"/>
  <c r="I716" i="29"/>
  <c r="I832" i="29"/>
  <c r="I1205" i="29"/>
  <c r="I833" i="29"/>
  <c r="I1287" i="29"/>
  <c r="I839" i="29"/>
  <c r="I670" i="29"/>
  <c r="I512" i="29"/>
  <c r="I823" i="29"/>
  <c r="I825" i="29"/>
  <c r="I828" i="29"/>
  <c r="I824" i="29"/>
  <c r="I826" i="29"/>
  <c r="I827" i="29"/>
  <c r="I821" i="29"/>
  <c r="I1125" i="29"/>
  <c r="I904" i="29"/>
  <c r="I820" i="29"/>
  <c r="I818" i="29"/>
  <c r="I777" i="29"/>
  <c r="I819" i="29"/>
  <c r="I817" i="29"/>
  <c r="I814" i="29"/>
  <c r="I811" i="29"/>
  <c r="I288" i="29"/>
  <c r="I927" i="29"/>
  <c r="I807" i="29"/>
  <c r="I804" i="29"/>
  <c r="I244" i="29"/>
  <c r="I806" i="29"/>
  <c r="I803" i="29"/>
  <c r="I1503" i="29"/>
  <c r="I1539" i="29"/>
  <c r="I1479" i="29"/>
  <c r="I1437" i="29"/>
  <c r="I232" i="29"/>
  <c r="I233" i="29"/>
  <c r="I675" i="29"/>
  <c r="I237" i="29"/>
  <c r="I278" i="29"/>
  <c r="I794" i="29"/>
  <c r="I799" i="29"/>
  <c r="I798" i="29"/>
  <c r="I786" i="29"/>
  <c r="I787" i="29"/>
  <c r="I788" i="29"/>
  <c r="I789" i="29"/>
  <c r="I790" i="29"/>
  <c r="I791" i="29"/>
  <c r="I792" i="29"/>
  <c r="I1140" i="29"/>
  <c r="I460" i="29"/>
  <c r="I779" i="29"/>
  <c r="I778" i="29"/>
  <c r="I698" i="29"/>
  <c r="I1188" i="29"/>
  <c r="I776" i="29"/>
  <c r="I775" i="29"/>
  <c r="I1066" i="29"/>
  <c r="I773" i="29"/>
  <c r="I290" i="29"/>
  <c r="I1050" i="29"/>
  <c r="I769" i="29"/>
  <c r="I768" i="29"/>
  <c r="I1025" i="29"/>
  <c r="I767" i="29"/>
  <c r="I206" i="29"/>
  <c r="I764" i="29"/>
  <c r="I993" i="29"/>
  <c r="I763" i="29"/>
  <c r="I976" i="29"/>
  <c r="I762" i="29"/>
  <c r="I1534" i="29"/>
  <c r="I1562" i="29"/>
  <c r="I1502" i="29"/>
  <c r="I756" i="29"/>
  <c r="I761" i="29"/>
  <c r="I479" i="29"/>
  <c r="I1405" i="29"/>
  <c r="I396" i="29"/>
  <c r="I1356" i="29"/>
  <c r="I474" i="29"/>
  <c r="I760" i="29"/>
  <c r="I1339" i="29"/>
  <c r="I1193" i="29"/>
  <c r="I758" i="29"/>
  <c r="I1166" i="29"/>
  <c r="I386" i="29"/>
  <c r="I751" i="29"/>
  <c r="I748" i="29"/>
  <c r="I747" i="29"/>
  <c r="I382" i="29"/>
  <c r="I745" i="29"/>
  <c r="I743" i="29"/>
  <c r="I375" i="29"/>
  <c r="I338" i="29"/>
  <c r="I742" i="29"/>
  <c r="I457" i="29"/>
  <c r="I1091" i="29"/>
  <c r="I738" i="29"/>
  <c r="I1074" i="29"/>
  <c r="I173" i="29"/>
  <c r="I733" i="29"/>
  <c r="I1040" i="29"/>
  <c r="I732" i="29"/>
  <c r="I728" i="29"/>
  <c r="I730" i="29"/>
  <c r="I979" i="29"/>
  <c r="I245" i="29"/>
  <c r="I724" i="29"/>
  <c r="I970" i="29"/>
  <c r="I1515" i="29"/>
  <c r="I1504" i="29"/>
  <c r="I722" i="29"/>
  <c r="I721" i="29"/>
  <c r="I1500" i="29"/>
  <c r="I1493" i="29"/>
  <c r="I1526" i="29"/>
  <c r="I1496" i="29"/>
  <c r="I713" i="29"/>
  <c r="I1263" i="29"/>
  <c r="I1326" i="29"/>
  <c r="I720" i="29"/>
  <c r="I754" i="29"/>
  <c r="I1239" i="29"/>
  <c r="I672" i="29"/>
  <c r="I1240" i="29"/>
  <c r="I719" i="29"/>
  <c r="I715" i="29"/>
  <c r="I706" i="29"/>
  <c r="I709" i="29"/>
  <c r="I703" i="29"/>
  <c r="I702" i="29"/>
  <c r="I704" i="29"/>
  <c r="I1146" i="29"/>
  <c r="I700" i="29"/>
  <c r="I701" i="29"/>
  <c r="I177" i="29"/>
  <c r="I699" i="29"/>
  <c r="I697" i="29"/>
  <c r="I695" i="29"/>
  <c r="I696" i="29"/>
  <c r="I694" i="29"/>
  <c r="I1045" i="29"/>
  <c r="I167" i="29"/>
  <c r="I689" i="29"/>
  <c r="I981" i="29"/>
  <c r="I687" i="29"/>
  <c r="I403" i="29"/>
  <c r="I683" i="29"/>
  <c r="I684" i="29"/>
  <c r="I1483" i="29"/>
  <c r="I32" i="29"/>
  <c r="I680" i="29"/>
  <c r="I1336" i="29"/>
  <c r="I674" i="29"/>
  <c r="I1210" i="29"/>
  <c r="I676" i="29"/>
  <c r="I717" i="29"/>
  <c r="I677" i="29"/>
  <c r="I392" i="29"/>
  <c r="I673" i="29"/>
  <c r="I955" i="29"/>
  <c r="I679" i="29"/>
  <c r="I1171" i="29"/>
  <c r="I1164" i="29"/>
  <c r="I664" i="29"/>
  <c r="I662" i="29"/>
  <c r="I663" i="29"/>
  <c r="I665" i="29"/>
  <c r="I666" i="29"/>
  <c r="I1145" i="29"/>
  <c r="I659" i="29"/>
  <c r="I655" i="29"/>
  <c r="I658" i="29"/>
  <c r="I657" i="29"/>
  <c r="I897" i="29"/>
  <c r="I1106" i="29"/>
  <c r="I1082" i="29"/>
  <c r="I653" i="29"/>
  <c r="I172" i="29"/>
  <c r="I94" i="29"/>
  <c r="I652" i="29"/>
  <c r="I1070" i="29"/>
  <c r="I650" i="29"/>
  <c r="I647" i="29"/>
  <c r="I649" i="29"/>
  <c r="I645" i="29"/>
  <c r="I990" i="29"/>
  <c r="I997" i="29"/>
  <c r="I643" i="29"/>
  <c r="I1490" i="29"/>
  <c r="I1524" i="29"/>
  <c r="I1501" i="29"/>
  <c r="I1508" i="29"/>
  <c r="I1516" i="29"/>
  <c r="I1383" i="29"/>
  <c r="I1211" i="29"/>
  <c r="I711" i="29"/>
  <c r="I638" i="29"/>
  <c r="I1179" i="29"/>
  <c r="I1368" i="29"/>
  <c r="I1268" i="29"/>
  <c r="I642" i="29"/>
  <c r="I393" i="29"/>
  <c r="I431" i="29"/>
  <c r="I1248" i="29"/>
  <c r="I629" i="29"/>
  <c r="I623" i="29"/>
  <c r="I190" i="29"/>
  <c r="I628" i="29"/>
  <c r="I622" i="29"/>
  <c r="I621" i="29"/>
  <c r="I20" i="29"/>
  <c r="I55" i="29"/>
  <c r="I1086" i="29"/>
  <c r="I616" i="29"/>
  <c r="I617" i="29"/>
  <c r="I1083" i="29"/>
  <c r="I615" i="29"/>
  <c r="I613" i="29"/>
  <c r="I614" i="29"/>
  <c r="I610" i="29"/>
  <c r="I611" i="29"/>
  <c r="I1055" i="29"/>
  <c r="I130" i="29"/>
  <c r="I609" i="29"/>
  <c r="I606" i="29"/>
  <c r="I605" i="29"/>
  <c r="I604" i="29"/>
  <c r="I603" i="29"/>
  <c r="I1537" i="29"/>
  <c r="I1538" i="29"/>
  <c r="I1512" i="29"/>
  <c r="I1519" i="29"/>
  <c r="I1552" i="29"/>
  <c r="I874" i="29"/>
  <c r="I351" i="29"/>
  <c r="I1213" i="29"/>
  <c r="I1219" i="29"/>
  <c r="I1332" i="29"/>
  <c r="I1184" i="29"/>
  <c r="I1254" i="29"/>
  <c r="I595" i="29"/>
  <c r="I1158" i="29"/>
  <c r="I65" i="29"/>
  <c r="I378" i="29"/>
  <c r="I583" i="29"/>
  <c r="I588" i="29"/>
  <c r="I582" i="29"/>
  <c r="I586" i="29"/>
  <c r="I581" i="29"/>
  <c r="I577" i="29"/>
  <c r="I578" i="29"/>
  <c r="I1085" i="29"/>
  <c r="I739" i="29"/>
  <c r="I575" i="29"/>
  <c r="I1073" i="29"/>
  <c r="I572" i="29"/>
  <c r="I287" i="29"/>
  <c r="I568" i="29"/>
  <c r="I131" i="29"/>
  <c r="I569" i="29"/>
  <c r="I570" i="29"/>
  <c r="I45" i="29"/>
  <c r="I446" i="29"/>
  <c r="I988" i="29"/>
  <c r="I564" i="29"/>
  <c r="I42" i="29"/>
  <c r="I963" i="29"/>
  <c r="I1481" i="29"/>
  <c r="I641" i="29"/>
  <c r="I1302" i="29"/>
  <c r="I1282" i="29"/>
  <c r="I1267" i="29"/>
  <c r="I1175" i="29"/>
  <c r="I635" i="29"/>
  <c r="I1329" i="29"/>
  <c r="I632" i="29"/>
  <c r="I72" i="29"/>
  <c r="I1320" i="29"/>
  <c r="I554" i="29"/>
  <c r="I548" i="29"/>
  <c r="I303" i="29"/>
  <c r="I547" i="29"/>
  <c r="I544" i="29"/>
  <c r="I543" i="29"/>
  <c r="I750" i="29"/>
  <c r="I546" i="29"/>
  <c r="I542" i="29"/>
  <c r="I784" i="29"/>
  <c r="I504" i="29"/>
  <c r="I540" i="29"/>
  <c r="I539" i="29"/>
  <c r="I500" i="29"/>
  <c r="I537" i="29"/>
  <c r="I535" i="29"/>
  <c r="I492" i="29"/>
  <c r="I251" i="29"/>
  <c r="I532" i="29"/>
  <c r="I529" i="29"/>
  <c r="I530" i="29"/>
  <c r="I286" i="29"/>
  <c r="I207" i="29"/>
  <c r="I526" i="29"/>
  <c r="I528" i="29"/>
  <c r="I685" i="29"/>
  <c r="I525" i="29"/>
  <c r="I523" i="29"/>
  <c r="I524" i="29"/>
  <c r="I1482" i="29"/>
  <c r="I1531" i="29"/>
  <c r="I1549" i="29"/>
  <c r="I1544" i="29"/>
  <c r="I1486" i="29"/>
  <c r="I1553" i="29"/>
  <c r="I1488" i="29"/>
  <c r="I518" i="29"/>
  <c r="I1228" i="29"/>
  <c r="I74" i="29"/>
  <c r="I1271" i="29"/>
  <c r="I597" i="29"/>
  <c r="I840" i="29"/>
  <c r="I1290" i="29"/>
  <c r="I559" i="29"/>
  <c r="I516" i="29"/>
  <c r="I600" i="29"/>
  <c r="I514" i="29"/>
  <c r="I506" i="29"/>
  <c r="I507" i="29"/>
  <c r="I515" i="29"/>
  <c r="I510" i="29"/>
  <c r="I705" i="29"/>
  <c r="I549" i="29"/>
  <c r="I508" i="29"/>
  <c r="I1144" i="29"/>
  <c r="I1126" i="29"/>
  <c r="I257" i="29"/>
  <c r="I499" i="29"/>
  <c r="I494" i="29"/>
  <c r="I498" i="29"/>
  <c r="I493" i="29"/>
  <c r="I491" i="29"/>
  <c r="I734" i="29"/>
  <c r="I169" i="29"/>
  <c r="I489" i="29"/>
  <c r="I485" i="29"/>
  <c r="I488" i="29"/>
  <c r="I483" i="29"/>
  <c r="I686" i="29"/>
  <c r="I1521" i="29"/>
  <c r="I1499" i="29"/>
  <c r="I1546" i="29"/>
  <c r="I1513" i="29"/>
  <c r="I1517" i="29"/>
  <c r="I238" i="29"/>
  <c r="I755" i="29"/>
  <c r="I1291" i="29"/>
  <c r="I1201" i="29"/>
  <c r="I1275" i="29"/>
  <c r="I482" i="29"/>
  <c r="I473" i="29"/>
  <c r="I1414" i="29"/>
  <c r="I1243" i="29"/>
  <c r="I462" i="29"/>
  <c r="I467" i="29"/>
  <c r="I422" i="29"/>
  <c r="I626" i="29"/>
  <c r="I465" i="29"/>
  <c r="I466" i="29"/>
  <c r="I461" i="29"/>
  <c r="I463" i="29"/>
  <c r="I106" i="29"/>
  <c r="I469" i="29"/>
  <c r="I741" i="29"/>
  <c r="I618" i="29"/>
  <c r="I458" i="29"/>
  <c r="I459" i="29"/>
  <c r="I1084" i="29"/>
  <c r="I737" i="29"/>
  <c r="I453" i="29"/>
  <c r="I454" i="29"/>
  <c r="I450" i="29"/>
  <c r="I452" i="29"/>
  <c r="I448" i="29"/>
  <c r="I693" i="29"/>
  <c r="I205" i="29"/>
  <c r="I447" i="29"/>
  <c r="I445" i="29"/>
  <c r="I688" i="29"/>
  <c r="I1491" i="29"/>
  <c r="I1547" i="29"/>
  <c r="I1561" i="29"/>
  <c r="I1484" i="29"/>
  <c r="I1492" i="29"/>
  <c r="I154" i="29"/>
  <c r="I1457" i="29"/>
  <c r="I1255" i="29"/>
  <c r="I1418" i="29"/>
  <c r="I429" i="29"/>
  <c r="I1331" i="29"/>
  <c r="I437" i="29"/>
  <c r="I68" i="29"/>
  <c r="I427" i="29"/>
  <c r="I423" i="29"/>
  <c r="I464" i="29"/>
  <c r="I66" i="29"/>
  <c r="I421" i="29"/>
  <c r="I424" i="29"/>
  <c r="I425" i="29"/>
  <c r="I420" i="29"/>
  <c r="I419" i="29"/>
  <c r="I300" i="29"/>
  <c r="I417" i="29"/>
  <c r="I538" i="29"/>
  <c r="I415" i="29"/>
  <c r="I19" i="29"/>
  <c r="I413" i="29"/>
  <c r="I414" i="29"/>
  <c r="I412" i="29"/>
  <c r="I1054" i="29"/>
  <c r="I253" i="29"/>
  <c r="I692" i="29"/>
  <c r="I408" i="29"/>
  <c r="I1032" i="29"/>
  <c r="I407" i="29"/>
  <c r="I928" i="29"/>
  <c r="I405" i="29"/>
  <c r="I1028" i="29"/>
  <c r="I404" i="29"/>
  <c r="I402" i="29"/>
  <c r="I1554" i="29"/>
  <c r="I401" i="29"/>
  <c r="I400" i="29"/>
  <c r="I1557" i="29"/>
  <c r="I1375" i="29"/>
  <c r="I1209" i="29"/>
  <c r="I1206" i="29"/>
  <c r="I1330" i="29"/>
  <c r="I195" i="29"/>
  <c r="I836" i="29"/>
  <c r="I394" i="29"/>
  <c r="I31" i="29"/>
  <c r="I1344" i="29"/>
  <c r="I1217" i="29"/>
  <c r="I37" i="29"/>
  <c r="I380" i="29"/>
  <c r="I261" i="29"/>
  <c r="I383" i="29"/>
  <c r="I384" i="29"/>
  <c r="I381" i="29"/>
  <c r="I60" i="29"/>
  <c r="I749" i="29"/>
  <c r="I1127" i="29"/>
  <c r="I376" i="29"/>
  <c r="I373" i="29"/>
  <c r="I374" i="29"/>
  <c r="I1096" i="29"/>
  <c r="I1099" i="29"/>
  <c r="I370" i="29"/>
  <c r="I369" i="29"/>
  <c r="I1062" i="29"/>
  <c r="I1060" i="29"/>
  <c r="I368" i="29"/>
  <c r="I367" i="29"/>
  <c r="I328" i="29"/>
  <c r="I365" i="29"/>
  <c r="I362" i="29"/>
  <c r="I725" i="29"/>
  <c r="I982" i="29"/>
  <c r="I965" i="29"/>
  <c r="I1523" i="29"/>
  <c r="I1529" i="29"/>
  <c r="I842" i="29"/>
  <c r="I440" i="29"/>
  <c r="I712" i="29"/>
  <c r="I1396" i="29"/>
  <c r="I1374" i="29"/>
  <c r="I1195" i="29"/>
  <c r="I1197" i="29"/>
  <c r="I718" i="29"/>
  <c r="I358" i="29"/>
  <c r="I352" i="29"/>
  <c r="I113" i="29"/>
  <c r="I667" i="29"/>
  <c r="I346" i="29"/>
  <c r="I1154" i="29"/>
  <c r="I345" i="29"/>
  <c r="I344" i="29"/>
  <c r="I347" i="29"/>
  <c r="I503" i="29"/>
  <c r="I341" i="29"/>
  <c r="I822" i="29"/>
  <c r="I342" i="29"/>
  <c r="I1130" i="29"/>
  <c r="I339" i="29"/>
  <c r="I340" i="29"/>
  <c r="I1098" i="29"/>
  <c r="I336" i="29"/>
  <c r="I174" i="29"/>
  <c r="I332" i="29"/>
  <c r="I334" i="29"/>
  <c r="I329" i="29"/>
  <c r="I330" i="29"/>
  <c r="I815" i="29"/>
  <c r="I327" i="29"/>
  <c r="I326" i="29"/>
  <c r="I325" i="29"/>
  <c r="I324" i="29"/>
  <c r="I323" i="29"/>
  <c r="I322" i="29"/>
  <c r="I1522" i="29"/>
  <c r="I1541" i="29"/>
  <c r="I1558" i="29"/>
  <c r="I1207" i="29"/>
  <c r="I1385" i="29"/>
  <c r="I1214" i="29"/>
  <c r="I320" i="29"/>
  <c r="I877" i="29"/>
  <c r="I313" i="29"/>
  <c r="I558" i="29"/>
  <c r="I1212" i="29"/>
  <c r="I318" i="29"/>
  <c r="I1160" i="29"/>
  <c r="I587" i="29"/>
  <c r="I308" i="29"/>
  <c r="I868" i="29"/>
  <c r="I309" i="29"/>
  <c r="I509" i="29"/>
  <c r="I306" i="29"/>
  <c r="I305" i="29"/>
  <c r="I304" i="29"/>
  <c r="I307" i="29"/>
  <c r="I1135" i="29"/>
  <c r="I502" i="29"/>
  <c r="I298" i="29"/>
  <c r="I1088" i="29"/>
  <c r="I294" i="29"/>
  <c r="I297" i="29"/>
  <c r="I295" i="29"/>
  <c r="I1090" i="29"/>
  <c r="I292" i="29"/>
  <c r="I289" i="29"/>
  <c r="I812" i="29"/>
  <c r="I1034" i="29"/>
  <c r="I88" i="29"/>
  <c r="I208" i="29"/>
  <c r="I283" i="29"/>
  <c r="I282" i="29"/>
  <c r="I980" i="29"/>
  <c r="I284" i="29"/>
  <c r="I1550" i="29"/>
  <c r="I276" i="29"/>
  <c r="I714" i="29"/>
  <c r="I1381" i="29"/>
  <c r="I1180" i="29"/>
  <c r="I1246" i="29"/>
  <c r="I1299" i="29"/>
  <c r="I592" i="29"/>
  <c r="I636" i="29"/>
  <c r="I1227" i="29"/>
  <c r="I1178" i="29"/>
  <c r="I1258" i="29"/>
  <c r="I399" i="29"/>
  <c r="I274" i="29"/>
  <c r="I280" i="29"/>
  <c r="I223" i="29"/>
  <c r="I264" i="29"/>
  <c r="I268" i="29"/>
  <c r="I627" i="29"/>
  <c r="I267" i="29"/>
  <c r="I263" i="29"/>
  <c r="I265" i="29"/>
  <c r="I1150" i="29"/>
  <c r="I1131" i="29"/>
  <c r="I259" i="29"/>
  <c r="I58" i="29"/>
  <c r="I1109" i="29"/>
  <c r="I256" i="29"/>
  <c r="I258" i="29"/>
  <c r="I255" i="29"/>
  <c r="I254" i="29"/>
  <c r="I250" i="29"/>
  <c r="I249" i="29"/>
  <c r="I248" i="29"/>
  <c r="I247" i="29"/>
  <c r="I246" i="29"/>
  <c r="I567" i="29"/>
  <c r="I444" i="29"/>
  <c r="I644" i="29"/>
  <c r="I843" i="29"/>
  <c r="I1560" i="29"/>
  <c r="I1564" i="29"/>
  <c r="I1514" i="29"/>
  <c r="I1532" i="29"/>
  <c r="I1241" i="29"/>
  <c r="I919" i="29"/>
  <c r="I235" i="29"/>
  <c r="I241" i="29"/>
  <c r="I160" i="29"/>
  <c r="I522" i="29"/>
  <c r="I239" i="29"/>
  <c r="I158" i="29"/>
  <c r="I1220" i="29"/>
  <c r="I1305" i="29"/>
  <c r="I262" i="29"/>
  <c r="I348" i="29"/>
  <c r="I224" i="29"/>
  <c r="I229" i="29"/>
  <c r="I228" i="29"/>
  <c r="I227" i="29"/>
  <c r="I226" i="29"/>
  <c r="I222" i="29"/>
  <c r="I220" i="29"/>
  <c r="I219" i="29"/>
  <c r="I221" i="29"/>
  <c r="I1111" i="29"/>
  <c r="I299" i="29"/>
  <c r="I214" i="29"/>
  <c r="I217" i="29"/>
  <c r="I213" i="29"/>
  <c r="I212" i="29"/>
  <c r="I1033" i="29"/>
  <c r="I211" i="29"/>
  <c r="I366" i="29"/>
  <c r="I1010" i="29"/>
  <c r="I285" i="29"/>
  <c r="I527" i="29"/>
  <c r="I209" i="29"/>
  <c r="I203" i="29"/>
  <c r="I204" i="29"/>
  <c r="I1535" i="29"/>
  <c r="I1533" i="29"/>
  <c r="I1511" i="29"/>
  <c r="I1497" i="29"/>
  <c r="I240" i="29"/>
  <c r="I189" i="29"/>
  <c r="I950" i="29"/>
  <c r="I1256" i="29"/>
  <c r="I193" i="29"/>
  <c r="I1408" i="29"/>
  <c r="I1448" i="29"/>
  <c r="I1293" i="29"/>
  <c r="I200" i="29"/>
  <c r="I1183" i="29"/>
  <c r="I188" i="29"/>
  <c r="I192" i="29"/>
  <c r="I185" i="29"/>
  <c r="I187" i="29"/>
  <c r="I184" i="29"/>
  <c r="I186" i="29"/>
  <c r="I1157" i="29"/>
  <c r="I182" i="29"/>
  <c r="I1114" i="29"/>
  <c r="I178" i="29"/>
  <c r="I175" i="29"/>
  <c r="I176" i="29"/>
  <c r="I371" i="29"/>
  <c r="I816" i="29"/>
  <c r="I170" i="29"/>
  <c r="I772" i="29"/>
  <c r="I1061" i="29"/>
  <c r="I168" i="29"/>
  <c r="I608" i="29"/>
  <c r="I1011" i="29"/>
  <c r="I847" i="29"/>
  <c r="I166" i="29"/>
  <c r="I164" i="29"/>
  <c r="I964" i="29"/>
  <c r="I162" i="29"/>
  <c r="I723" i="29"/>
  <c r="I1545" i="29"/>
  <c r="I1480" i="29"/>
  <c r="I1563" i="29"/>
  <c r="I1509" i="29"/>
  <c r="I1363" i="29"/>
  <c r="I556" i="29"/>
  <c r="I391" i="29"/>
  <c r="I1176" i="29"/>
  <c r="I1235" i="29"/>
  <c r="I802" i="29"/>
  <c r="I1327" i="29"/>
  <c r="I152" i="29"/>
  <c r="I1237" i="29"/>
  <c r="I317" i="29"/>
  <c r="I671" i="29"/>
  <c r="I150" i="29"/>
  <c r="I147" i="29"/>
  <c r="I145" i="29"/>
  <c r="I146" i="29"/>
  <c r="I144" i="29"/>
  <c r="I1156" i="29"/>
  <c r="I580" i="29"/>
  <c r="I142" i="29"/>
  <c r="I180" i="29"/>
  <c r="I579" i="29"/>
  <c r="I137" i="29"/>
  <c r="I139" i="29"/>
  <c r="I138" i="29"/>
  <c r="I136" i="29"/>
  <c r="I11" i="29"/>
  <c r="I932" i="29"/>
  <c r="I1068" i="29"/>
  <c r="I129" i="29"/>
  <c r="I128" i="29"/>
  <c r="I127" i="29"/>
  <c r="I929" i="29"/>
  <c r="I126" i="29"/>
  <c r="I123" i="29"/>
  <c r="I844" i="29"/>
  <c r="I726" i="29"/>
  <c r="I1478" i="29"/>
  <c r="I1536" i="29"/>
  <c r="I1540" i="29"/>
  <c r="I1485" i="29"/>
  <c r="I1226" i="29"/>
  <c r="I1367" i="29"/>
  <c r="I115" i="29"/>
  <c r="I116" i="29"/>
  <c r="I1269" i="29"/>
  <c r="I831" i="29"/>
  <c r="I1289" i="29"/>
  <c r="I118" i="29"/>
  <c r="I117" i="29"/>
  <c r="I480" i="29"/>
  <c r="I553" i="29"/>
  <c r="I1223" i="29"/>
  <c r="I1285" i="29"/>
  <c r="I111" i="29"/>
  <c r="I102" i="29"/>
  <c r="I103" i="29"/>
  <c r="I107" i="29"/>
  <c r="I104" i="29"/>
  <c r="I101" i="29"/>
  <c r="I98" i="29"/>
  <c r="I97" i="29"/>
  <c r="I96" i="29"/>
  <c r="I95" i="29"/>
  <c r="I651" i="29"/>
  <c r="I93" i="29"/>
  <c r="I1058" i="29"/>
  <c r="I890" i="29"/>
  <c r="I1018" i="29"/>
  <c r="I89" i="29"/>
  <c r="I86" i="29"/>
  <c r="I85" i="29"/>
  <c r="I486" i="29"/>
  <c r="I87" i="29"/>
  <c r="I924" i="29"/>
  <c r="I84" i="29"/>
  <c r="I202" i="29"/>
  <c r="I1489" i="29"/>
  <c r="I1494" i="29"/>
  <c r="I1506" i="29"/>
  <c r="I1548" i="29"/>
  <c r="I353" i="29"/>
  <c r="I77" i="29"/>
  <c r="I1315" i="29"/>
  <c r="I471" i="29"/>
  <c r="I81" i="29"/>
  <c r="I477" i="29"/>
  <c r="I75" i="29"/>
  <c r="I952" i="29"/>
  <c r="I71" i="29"/>
  <c r="I1190" i="29"/>
  <c r="I478" i="29"/>
  <c r="I596" i="29"/>
  <c r="I63" i="29"/>
  <c r="I64" i="29"/>
  <c r="I864" i="29"/>
  <c r="I69" i="29"/>
  <c r="I584" i="29"/>
  <c r="I418" i="29"/>
  <c r="I1148" i="29"/>
  <c r="I57" i="29"/>
  <c r="I501" i="29"/>
  <c r="I56" i="29"/>
  <c r="I52" i="29"/>
  <c r="I53" i="29"/>
  <c r="I1087" i="29"/>
  <c r="I50" i="29"/>
  <c r="I51" i="29"/>
  <c r="I49" i="29"/>
  <c r="I571" i="29"/>
  <c r="I48" i="29"/>
  <c r="I566" i="29"/>
  <c r="I690" i="29"/>
  <c r="I47" i="29"/>
  <c r="I122" i="29"/>
  <c r="I43" i="29"/>
  <c r="I1542" i="29"/>
  <c r="I1543" i="29"/>
  <c r="I1507" i="29"/>
  <c r="I1556" i="29"/>
  <c r="I682" i="29"/>
  <c r="I39" i="29"/>
  <c r="I678" i="29"/>
  <c r="I873" i="29"/>
  <c r="I38" i="29"/>
  <c r="I33" i="29"/>
  <c r="I594" i="29"/>
  <c r="I35" i="29"/>
  <c r="I953" i="29"/>
  <c r="I23" i="29"/>
  <c r="I30" i="29"/>
  <c r="I26" i="29"/>
  <c r="I28" i="29"/>
  <c r="I27" i="29"/>
  <c r="I29" i="29"/>
  <c r="I22" i="29"/>
  <c r="I183" i="29"/>
  <c r="I24" i="29"/>
  <c r="I61" i="29"/>
  <c r="I25" i="29"/>
  <c r="I21" i="29"/>
  <c r="I141" i="29"/>
  <c r="I576" i="29"/>
  <c r="I18" i="29"/>
  <c r="I15" i="29"/>
  <c r="I14" i="29"/>
  <c r="I12" i="29"/>
  <c r="I13" i="29"/>
  <c r="I451" i="29"/>
  <c r="I9" i="29"/>
  <c r="I891" i="29"/>
  <c r="I8" i="29"/>
  <c r="I6" i="29"/>
  <c r="I4" i="29"/>
  <c r="I242" i="29"/>
  <c r="I2" i="29"/>
  <c r="I67" i="29"/>
  <c r="H1357" i="29" l="1"/>
  <c r="H534" i="29"/>
  <c r="H1065" i="29"/>
  <c r="H1112" i="29"/>
  <c r="H107" i="29"/>
  <c r="H307" i="29"/>
  <c r="H823" i="29"/>
  <c r="H641" i="29"/>
  <c r="H1457" i="29"/>
  <c r="H1383" i="29"/>
  <c r="H1393" i="29"/>
  <c r="H1377" i="29"/>
  <c r="H1433" i="29"/>
  <c r="H1198" i="29"/>
  <c r="H1475" i="29"/>
  <c r="H1461" i="29"/>
  <c r="H442" i="29"/>
  <c r="H1317" i="29"/>
  <c r="H1422" i="29"/>
  <c r="H1403" i="29"/>
  <c r="H1450" i="29"/>
  <c r="H1420" i="29"/>
  <c r="H1000" i="29"/>
  <c r="H1185" i="29"/>
  <c r="H1348" i="29"/>
  <c r="H1397" i="29"/>
  <c r="H1398" i="29"/>
  <c r="H193" i="29"/>
  <c r="H1024" i="29"/>
  <c r="H1142" i="29"/>
  <c r="H78" i="29"/>
  <c r="H736" i="29"/>
  <c r="H976" i="29"/>
  <c r="H446" i="29"/>
  <c r="H205" i="29"/>
  <c r="H423" i="29"/>
  <c r="H227" i="29"/>
  <c r="H1183" i="29"/>
  <c r="H1018" i="29"/>
  <c r="H986" i="29"/>
  <c r="H897" i="29"/>
  <c r="H979" i="29"/>
  <c r="H1066" i="29"/>
  <c r="H535" i="29" l="1"/>
  <c r="H175" i="29"/>
  <c r="H580" i="29"/>
  <c r="H924" i="29"/>
  <c r="O1306" i="29"/>
  <c r="O16" i="29" l="1"/>
  <c r="H46" i="29" l="1"/>
  <c r="O962" i="29"/>
  <c r="O1498" i="29"/>
  <c r="O1525" i="29"/>
  <c r="O1505" i="29"/>
  <c r="O1555" i="29"/>
  <c r="O1518" i="29"/>
  <c r="O1487" i="29"/>
  <c r="O1510" i="29"/>
  <c r="O1530" i="29"/>
  <c r="O1559" i="29"/>
  <c r="O1495" i="29"/>
  <c r="O1528" i="29"/>
  <c r="O1527" i="29"/>
  <c r="O1551" i="29"/>
  <c r="O1520" i="29"/>
  <c r="O1539" i="29"/>
  <c r="O1479" i="29"/>
  <c r="O1503" i="29"/>
  <c r="O1502" i="29"/>
  <c r="O1562" i="29"/>
  <c r="O762" i="29"/>
  <c r="O1534" i="29"/>
  <c r="O1493" i="29"/>
  <c r="O1496" i="29"/>
  <c r="O1500" i="29"/>
  <c r="O722" i="29" l="1"/>
  <c r="O1526" i="29"/>
  <c r="O721" i="29"/>
  <c r="O1504" i="29"/>
  <c r="O1515" i="29"/>
  <c r="O1483" i="29"/>
  <c r="O1516" i="29"/>
  <c r="O1508" i="29"/>
  <c r="O1501" i="29"/>
  <c r="O1524" i="29"/>
  <c r="O1490" i="29"/>
  <c r="O1512" i="29"/>
  <c r="O1552" i="29"/>
  <c r="O1537" i="29"/>
  <c r="O1538" i="29"/>
  <c r="O1519" i="29"/>
  <c r="O1531" i="29"/>
  <c r="O1553" i="29"/>
  <c r="O1544" i="29"/>
  <c r="O1549" i="29"/>
  <c r="O1486" i="29"/>
  <c r="O1488" i="29"/>
  <c r="O1482" i="29"/>
  <c r="O1546" i="29"/>
  <c r="O1513" i="29"/>
  <c r="O1499" i="29"/>
  <c r="O1517" i="29"/>
  <c r="O1521" i="29"/>
  <c r="O1484" i="29"/>
  <c r="O1561" i="29"/>
  <c r="O1492" i="29"/>
  <c r="O1491" i="29"/>
  <c r="O1547" i="29"/>
  <c r="O1529" i="29"/>
  <c r="O1523" i="29"/>
  <c r="O1522" i="29"/>
  <c r="O400" i="29" l="1"/>
  <c r="O1554" i="29"/>
  <c r="O1536" i="29"/>
  <c r="O1478" i="29"/>
  <c r="O1485" i="29"/>
  <c r="O1558" i="29"/>
  <c r="O1541" i="29"/>
  <c r="O1550" i="29"/>
  <c r="O1481" i="29"/>
  <c r="O1532" i="29"/>
  <c r="O1560" i="29"/>
  <c r="O1514" i="29"/>
  <c r="O1564" i="29"/>
  <c r="O1511" i="29"/>
  <c r="O1535" i="29"/>
  <c r="O1533" i="29"/>
  <c r="O1497" i="29"/>
  <c r="O1509" i="29"/>
  <c r="O1545" i="29"/>
  <c r="O1563" i="29"/>
  <c r="O1480" i="29"/>
  <c r="O401" i="29"/>
  <c r="O1557" i="29"/>
  <c r="O107" i="29"/>
  <c r="O1540" i="29"/>
  <c r="O1548" i="29"/>
  <c r="O1494" i="29"/>
  <c r="O1489" i="29"/>
  <c r="O1506" i="29"/>
  <c r="O1542" i="29"/>
  <c r="O1543" i="29"/>
  <c r="O1556" i="29"/>
  <c r="O1507" i="29"/>
  <c r="H4" i="29"/>
  <c r="O442" i="29"/>
  <c r="O1461" i="29"/>
  <c r="O1450" i="29"/>
  <c r="O1422" i="29"/>
  <c r="O1403" i="29"/>
  <c r="O1357" i="29"/>
  <c r="O1348" i="29"/>
  <c r="O1317" i="29"/>
  <c r="O1000" i="29"/>
  <c r="O1198" i="29"/>
  <c r="O1185" i="29"/>
  <c r="O1475" i="29"/>
  <c r="O1457" i="29"/>
  <c r="O1433" i="29"/>
  <c r="O1420" i="29"/>
  <c r="O1398" i="29"/>
  <c r="O1397" i="29"/>
  <c r="O1393" i="29"/>
  <c r="O1383" i="29"/>
  <c r="O1377" i="29"/>
  <c r="O1351" i="29"/>
  <c r="O1337" i="29"/>
  <c r="O1333" i="29"/>
  <c r="O1161" i="29"/>
  <c r="O1295" i="29"/>
  <c r="O1294" i="29"/>
  <c r="O1283" i="29"/>
  <c r="O1258" i="29"/>
  <c r="O462" i="29"/>
  <c r="O1181" i="29"/>
  <c r="O1473" i="29"/>
  <c r="O1465" i="29"/>
  <c r="O1454" i="29"/>
  <c r="O1399" i="29"/>
  <c r="O1378" i="29"/>
  <c r="O1371" i="29"/>
  <c r="O1359" i="29"/>
  <c r="O1341" i="29"/>
  <c r="O1310" i="29"/>
  <c r="O1298" i="29"/>
  <c r="O1279" i="29"/>
  <c r="O1242" i="29"/>
  <c r="O882" i="29"/>
  <c r="O1468" i="29"/>
  <c r="O1424" i="29"/>
  <c r="O1401" i="29"/>
  <c r="O1387" i="29"/>
  <c r="O1380" i="29"/>
  <c r="O1166" i="29"/>
  <c r="O1343" i="29"/>
  <c r="O1291" i="29"/>
  <c r="O1280" i="29"/>
  <c r="O1264" i="29"/>
  <c r="O1259" i="29"/>
  <c r="O1253" i="29"/>
  <c r="O1238" i="29"/>
  <c r="O1233" i="29"/>
  <c r="O1231" i="29"/>
  <c r="O1229" i="29"/>
  <c r="O1225" i="29"/>
  <c r="O1200" i="29"/>
  <c r="O1199" i="29"/>
  <c r="O1196" i="29"/>
  <c r="O1175" i="29"/>
  <c r="O1449" i="29"/>
  <c r="O1439" i="29"/>
  <c r="O1434" i="29"/>
  <c r="O1421" i="29"/>
  <c r="O1412" i="29"/>
  <c r="O1360" i="29"/>
  <c r="O1345" i="29"/>
  <c r="O1336" i="29"/>
  <c r="O1328" i="29"/>
  <c r="O1304" i="29"/>
  <c r="O1302" i="29"/>
  <c r="O1293" i="29"/>
  <c r="O1246" i="29"/>
  <c r="O1230" i="29"/>
  <c r="O1226" i="29"/>
  <c r="O1221" i="29"/>
  <c r="O1153" i="29"/>
  <c r="O1472" i="29"/>
  <c r="O1452" i="29"/>
  <c r="O1172" i="29"/>
  <c r="O386" i="29"/>
  <c r="O1430" i="29"/>
  <c r="O1427" i="29"/>
  <c r="O1416" i="29"/>
  <c r="O1407" i="29"/>
  <c r="O1405" i="29"/>
  <c r="O1390" i="29"/>
  <c r="O1384" i="29"/>
  <c r="O1353" i="29"/>
  <c r="O1338" i="29"/>
  <c r="O1307" i="29"/>
  <c r="O1163" i="29"/>
  <c r="O1297" i="29"/>
  <c r="O1273" i="29"/>
  <c r="O1263" i="29"/>
  <c r="O1250" i="29"/>
  <c r="O1247" i="29"/>
  <c r="O1224" i="29"/>
  <c r="O1192" i="29"/>
  <c r="O1187" i="29"/>
  <c r="O1464" i="29"/>
  <c r="O1425" i="29"/>
  <c r="O1169" i="29"/>
  <c r="O1365" i="29"/>
  <c r="O1331" i="29"/>
  <c r="O1329" i="29"/>
  <c r="O1324" i="29"/>
  <c r="O1309" i="29"/>
  <c r="O1287" i="29"/>
  <c r="O1252" i="29"/>
  <c r="O1241" i="29"/>
  <c r="O1216" i="29"/>
  <c r="O1204" i="29"/>
  <c r="O1469" i="29"/>
  <c r="O1467" i="29"/>
  <c r="O1466" i="29"/>
  <c r="O550" i="29"/>
  <c r="O467" i="29"/>
  <c r="O1409" i="29"/>
  <c r="O1394" i="29"/>
  <c r="O1165" i="29"/>
  <c r="O1292" i="29"/>
  <c r="O1290" i="29"/>
  <c r="O1222" i="29"/>
  <c r="O1189" i="29"/>
  <c r="O1186" i="29"/>
  <c r="O1155" i="29"/>
  <c r="O1176" i="29"/>
  <c r="O1460" i="29"/>
  <c r="O1458" i="29"/>
  <c r="O1436" i="29"/>
  <c r="O879" i="29"/>
  <c r="O1413" i="29"/>
  <c r="O1404" i="29"/>
  <c r="O1382" i="29"/>
  <c r="O1381" i="29"/>
  <c r="O1349" i="29"/>
  <c r="O1315" i="29"/>
  <c r="O1288" i="29"/>
  <c r="O1286" i="29"/>
  <c r="O1281" i="29"/>
  <c r="O1272" i="29"/>
  <c r="O1255" i="29"/>
  <c r="O1243" i="29"/>
  <c r="O1159" i="29"/>
  <c r="O1212" i="29"/>
  <c r="O1208" i="29"/>
  <c r="O1188" i="29"/>
  <c r="O1178" i="29"/>
  <c r="O1444" i="29"/>
  <c r="O1435" i="29"/>
  <c r="O1170" i="29"/>
  <c r="O1367" i="29"/>
  <c r="O1366" i="29"/>
  <c r="O1347" i="29"/>
  <c r="O1327" i="29"/>
  <c r="O1318" i="29"/>
  <c r="O1218" i="29"/>
  <c r="O1463" i="29"/>
  <c r="O1455" i="29"/>
  <c r="O1432" i="29"/>
  <c r="O1426" i="29"/>
  <c r="O1376" i="29"/>
  <c r="O1364" i="29"/>
  <c r="O1352" i="29"/>
  <c r="O1340" i="29"/>
  <c r="O1276" i="29"/>
  <c r="O1249" i="29"/>
  <c r="O1227" i="29"/>
  <c r="O1203" i="29"/>
  <c r="O1156" i="29"/>
  <c r="O1180" i="29"/>
  <c r="O1451" i="29"/>
  <c r="O1446" i="29"/>
  <c r="O1171" i="29"/>
  <c r="O1335" i="29"/>
  <c r="O1332" i="29"/>
  <c r="O1316" i="29"/>
  <c r="O1312" i="29"/>
  <c r="O1270" i="29"/>
  <c r="O1267" i="29"/>
  <c r="O1262" i="29"/>
  <c r="O1239" i="29"/>
  <c r="O1217" i="29"/>
  <c r="O426" i="29"/>
  <c r="O1442" i="29"/>
  <c r="O1418" i="29"/>
  <c r="O1410" i="29"/>
  <c r="O1402" i="29"/>
  <c r="O1346" i="29"/>
  <c r="O1274" i="29"/>
  <c r="O1266" i="29"/>
  <c r="O1265" i="29"/>
  <c r="O1260" i="29"/>
  <c r="O1245" i="29"/>
  <c r="O1235" i="29"/>
  <c r="O1214" i="29"/>
  <c r="O1177" i="29"/>
  <c r="O1462" i="29"/>
  <c r="O1448" i="29"/>
  <c r="O1447" i="29"/>
  <c r="O1388" i="29"/>
  <c r="O1372" i="29"/>
  <c r="O1321" i="29"/>
  <c r="O1254" i="29"/>
  <c r="O1201" i="29"/>
  <c r="O1471" i="29"/>
  <c r="O1173" i="29"/>
  <c r="O1415" i="29"/>
  <c r="O1411" i="29"/>
  <c r="O1374" i="29"/>
  <c r="O1369" i="29"/>
  <c r="O1296" i="29"/>
  <c r="O1256" i="29"/>
  <c r="O1194" i="29"/>
  <c r="O471" i="29"/>
  <c r="O1456" i="29"/>
  <c r="O1423" i="29"/>
  <c r="O1389" i="29"/>
  <c r="O1314" i="29"/>
  <c r="O1308" i="29"/>
  <c r="O1244" i="29"/>
  <c r="O1232" i="29"/>
  <c r="O1215" i="29"/>
  <c r="O1210" i="29"/>
  <c r="O913" i="29"/>
  <c r="O1477" i="29"/>
  <c r="O830" i="29"/>
  <c r="O1396" i="29"/>
  <c r="O1386" i="29"/>
  <c r="O1355" i="29"/>
  <c r="O1354" i="29"/>
  <c r="O1344" i="29"/>
  <c r="O1299" i="29"/>
  <c r="O353" i="29"/>
  <c r="O1191" i="29"/>
  <c r="O151" i="29"/>
  <c r="O1445" i="29"/>
  <c r="O1392" i="29"/>
  <c r="O560" i="29"/>
  <c r="O1300" i="29"/>
  <c r="O1209" i="29"/>
  <c r="O1182" i="29"/>
  <c r="O230" i="29"/>
  <c r="O1443" i="29"/>
  <c r="O1438" i="29"/>
  <c r="O436" i="29"/>
  <c r="O1350" i="29"/>
  <c r="O1326" i="29"/>
  <c r="O1301" i="29"/>
  <c r="O624" i="29"/>
  <c r="O1202" i="29"/>
  <c r="O121" i="29"/>
  <c r="O110" i="29"/>
  <c r="O1459" i="29"/>
  <c r="O279" i="29"/>
  <c r="O1303" i="29"/>
  <c r="O1285" i="29"/>
  <c r="O632" i="29"/>
  <c r="O266" i="29"/>
  <c r="O1362" i="29"/>
  <c r="O634" i="29"/>
  <c r="O1207" i="29"/>
  <c r="O1179" i="29"/>
  <c r="O1431" i="29"/>
  <c r="O1429" i="29"/>
  <c r="O1419" i="29"/>
  <c r="O433" i="29"/>
  <c r="O1373" i="29"/>
  <c r="O1275" i="29"/>
  <c r="O1268" i="29"/>
  <c r="O185" i="29"/>
  <c r="O271" i="29"/>
  <c r="O589" i="29"/>
  <c r="O1440" i="29"/>
  <c r="O1437" i="29"/>
  <c r="O1406" i="29"/>
  <c r="O919" i="29"/>
  <c r="O1361" i="29"/>
  <c r="O1356" i="29"/>
  <c r="O1261" i="29"/>
  <c r="O1251" i="29"/>
  <c r="O598" i="29"/>
  <c r="O475" i="29"/>
  <c r="O1213" i="29"/>
  <c r="O754" i="29"/>
  <c r="O1206" i="29"/>
  <c r="O1184" i="29"/>
  <c r="O752" i="29"/>
  <c r="O310" i="29"/>
  <c r="O1441" i="29"/>
  <c r="O1168" i="29"/>
  <c r="O1167" i="29"/>
  <c r="O1334" i="29"/>
  <c r="O187" i="29"/>
  <c r="O1313" i="29"/>
  <c r="O1284" i="29"/>
  <c r="O1257" i="29"/>
  <c r="O1240" i="29"/>
  <c r="O1174" i="29"/>
  <c r="O1428" i="29"/>
  <c r="O1414" i="29"/>
  <c r="O119" i="29"/>
  <c r="O1339" i="29"/>
  <c r="O1325" i="29"/>
  <c r="O315" i="29"/>
  <c r="O31" i="29"/>
  <c r="O1205" i="29"/>
  <c r="O1417" i="29"/>
  <c r="O435" i="29"/>
  <c r="O1400" i="29"/>
  <c r="O118" i="29"/>
  <c r="O1370" i="29"/>
  <c r="O1323" i="29"/>
  <c r="O1322" i="29"/>
  <c r="O395" i="29"/>
  <c r="O1164" i="29"/>
  <c r="O636" i="29"/>
  <c r="O1278" i="29"/>
  <c r="O545" i="29"/>
  <c r="O633" i="29"/>
  <c r="O591" i="29"/>
  <c r="O841" i="29"/>
  <c r="O1395" i="29"/>
  <c r="O397" i="29"/>
  <c r="O1248" i="29"/>
  <c r="O1157" i="29"/>
  <c r="O1195" i="29"/>
  <c r="O311" i="29"/>
  <c r="O1453" i="29"/>
  <c r="O68" i="29"/>
  <c r="O1342" i="29"/>
  <c r="O275" i="29"/>
  <c r="O1236" i="29"/>
  <c r="O470" i="29"/>
  <c r="O1379" i="29"/>
  <c r="O1368" i="29"/>
  <c r="O1320" i="29"/>
  <c r="O155" i="29"/>
  <c r="O78" i="29"/>
  <c r="O1183" i="29"/>
  <c r="O389" i="29"/>
  <c r="O189" i="29"/>
  <c r="O1282" i="29"/>
  <c r="O868" i="29"/>
  <c r="O262" i="29"/>
  <c r="O592" i="29"/>
  <c r="O1476" i="29"/>
  <c r="O640" i="29"/>
  <c r="O562" i="29"/>
  <c r="O120" i="29"/>
  <c r="O277" i="29"/>
  <c r="O1358" i="29"/>
  <c r="O1234" i="29"/>
  <c r="O481" i="29"/>
  <c r="O681" i="29"/>
  <c r="O512" i="29"/>
  <c r="O109" i="29"/>
  <c r="O80" i="29"/>
  <c r="O759" i="29"/>
  <c r="O834" i="29"/>
  <c r="O439" i="29"/>
  <c r="O601" i="29"/>
  <c r="O196" i="29"/>
  <c r="O675" i="29"/>
  <c r="O555" i="29"/>
  <c r="O1158" i="29"/>
  <c r="O427" i="29"/>
  <c r="O753" i="29"/>
  <c r="O801" i="29"/>
  <c r="O1375" i="29"/>
  <c r="O479" i="29"/>
  <c r="O802" i="29"/>
  <c r="O1363" i="29"/>
  <c r="O1311" i="29"/>
  <c r="O380" i="29"/>
  <c r="O1160" i="29"/>
  <c r="O1211" i="29"/>
  <c r="O711" i="29"/>
  <c r="O1154" i="29"/>
  <c r="O922" i="29"/>
  <c r="O1385" i="29"/>
  <c r="O561" i="29"/>
  <c r="O116" i="29"/>
  <c r="O1237" i="29"/>
  <c r="O1228" i="29"/>
  <c r="O1223" i="29"/>
  <c r="O1220" i="29"/>
  <c r="O1190" i="29"/>
  <c r="O1470" i="29"/>
  <c r="O361" i="29"/>
  <c r="O639" i="29"/>
  <c r="O1391" i="29"/>
  <c r="O1319" i="29"/>
  <c r="O916" i="29"/>
  <c r="O390" i="29"/>
  <c r="O194" i="29"/>
  <c r="O1197" i="29"/>
  <c r="O1193" i="29"/>
  <c r="O281" i="29"/>
  <c r="O383" i="29"/>
  <c r="O835" i="29"/>
  <c r="O263" i="29"/>
  <c r="O391" i="29"/>
  <c r="O314" i="29"/>
  <c r="O269" i="29"/>
  <c r="O670" i="29"/>
  <c r="O319" i="29"/>
  <c r="O241" i="29"/>
  <c r="O430" i="29"/>
  <c r="O422" i="29"/>
  <c r="O950" i="29"/>
  <c r="O1474" i="29"/>
  <c r="O349" i="29"/>
  <c r="O511" i="29"/>
  <c r="O225" i="29"/>
  <c r="O1330" i="29"/>
  <c r="O712" i="29"/>
  <c r="O671" i="29"/>
  <c r="O880" i="29"/>
  <c r="O438" i="29"/>
  <c r="O946" i="29"/>
  <c r="O1408" i="29"/>
  <c r="O519" i="29"/>
  <c r="O396" i="29"/>
  <c r="O199" i="29"/>
  <c r="O548" i="29"/>
  <c r="O1277" i="29"/>
  <c r="O28" i="29"/>
  <c r="O626" i="29"/>
  <c r="O480" i="29"/>
  <c r="O706" i="29"/>
  <c r="O676" i="29"/>
  <c r="O197" i="29"/>
  <c r="O273" i="29"/>
  <c r="O630" i="29"/>
  <c r="O321" i="29"/>
  <c r="O958" i="29"/>
  <c r="O115" i="29"/>
  <c r="O233" i="29"/>
  <c r="O553" i="29"/>
  <c r="O917" i="29"/>
  <c r="O557" i="29"/>
  <c r="O476" i="29"/>
  <c r="O261" i="29"/>
  <c r="O350" i="29"/>
  <c r="O399" i="29"/>
  <c r="O240" i="29"/>
  <c r="O36" i="29"/>
  <c r="O878" i="29"/>
  <c r="O1269" i="29"/>
  <c r="O680" i="29"/>
  <c r="O398" i="29"/>
  <c r="O70" i="29"/>
  <c r="O67" i="29"/>
  <c r="O237" i="29"/>
  <c r="O635" i="29"/>
  <c r="O795" i="29"/>
  <c r="O223" i="29"/>
  <c r="O393" i="29"/>
  <c r="O832" i="29"/>
  <c r="O710" i="29"/>
  <c r="O678" i="29"/>
  <c r="O198" i="29"/>
  <c r="O1289" i="29"/>
  <c r="O272" i="29"/>
  <c r="O517" i="29"/>
  <c r="O73" i="29"/>
  <c r="O441" i="29"/>
  <c r="O838" i="29"/>
  <c r="O236" i="29"/>
  <c r="O662" i="29"/>
  <c r="O112" i="29"/>
  <c r="O797" i="29"/>
  <c r="O317" i="29"/>
  <c r="O32" i="29"/>
  <c r="O920" i="29"/>
  <c r="O108" i="29"/>
  <c r="O837" i="29"/>
  <c r="O429" i="29"/>
  <c r="O72" i="29"/>
  <c r="O514" i="29"/>
  <c r="O81" i="29"/>
  <c r="O713" i="29"/>
  <c r="O873" i="29"/>
  <c r="O161" i="29"/>
  <c r="O718" i="29"/>
  <c r="O800" i="29"/>
  <c r="O1162" i="29"/>
  <c r="O477" i="29"/>
  <c r="O1219" i="29"/>
  <c r="O595" i="29"/>
  <c r="O313" i="29"/>
  <c r="O30" i="29"/>
  <c r="O157" i="29"/>
  <c r="O558" i="29"/>
  <c r="O195" i="29"/>
  <c r="O674" i="29"/>
  <c r="O554" i="29"/>
  <c r="O872" i="29"/>
  <c r="O959" i="29"/>
  <c r="O153" i="29"/>
  <c r="O193" i="29"/>
  <c r="O590" i="29"/>
  <c r="O117" i="29"/>
  <c r="O428" i="29"/>
  <c r="O232" i="29"/>
  <c r="O672" i="29"/>
  <c r="O831" i="29"/>
  <c r="O911" i="29"/>
  <c r="O629" i="29"/>
  <c r="O434" i="29"/>
  <c r="O431" i="29"/>
  <c r="O355" i="29"/>
  <c r="O37" i="29"/>
  <c r="O716" i="29"/>
  <c r="O953" i="29"/>
  <c r="O874" i="29"/>
  <c r="O516" i="29"/>
  <c r="O472" i="29"/>
  <c r="O270" i="29"/>
  <c r="O354" i="29"/>
  <c r="O955" i="29"/>
  <c r="O77" i="29"/>
  <c r="O952" i="29"/>
  <c r="O594" i="29"/>
  <c r="O593" i="29"/>
  <c r="O836" i="29"/>
  <c r="O715" i="29"/>
  <c r="O75" i="29"/>
  <c r="O74" i="29"/>
  <c r="O961" i="29"/>
  <c r="O522" i="29"/>
  <c r="O201" i="29"/>
  <c r="O1271" i="29"/>
  <c r="O556" i="29"/>
  <c r="O793" i="29"/>
  <c r="O62" i="29"/>
  <c r="O708" i="29"/>
  <c r="O918" i="29"/>
  <c r="O394" i="29"/>
  <c r="O423" i="29"/>
  <c r="O600" i="29"/>
  <c r="O359" i="29"/>
  <c r="O65" i="29"/>
  <c r="O875" i="29"/>
  <c r="O755" i="29"/>
  <c r="O41" i="29"/>
  <c r="O158" i="29"/>
  <c r="O790" i="29"/>
  <c r="O358" i="29"/>
  <c r="O518" i="29"/>
  <c r="O597" i="29"/>
  <c r="O113" i="29"/>
  <c r="O682" i="29"/>
  <c r="O957" i="29"/>
  <c r="O346" i="29"/>
  <c r="O239" i="29"/>
  <c r="O585" i="29"/>
  <c r="O379" i="29"/>
  <c r="O482" i="29"/>
  <c r="O638" i="29"/>
  <c r="O602" i="29"/>
  <c r="O343" i="29"/>
  <c r="O231" i="29"/>
  <c r="O840" i="29"/>
  <c r="O842" i="29"/>
  <c r="O440" i="29"/>
  <c r="O881" i="29"/>
  <c r="O719" i="29"/>
  <c r="O69" i="29"/>
  <c r="O38" i="29"/>
  <c r="O956" i="29"/>
  <c r="O717" i="29"/>
  <c r="O303" i="29"/>
  <c r="O200" i="29"/>
  <c r="O637" i="29"/>
  <c r="O758" i="29"/>
  <c r="O464" i="29"/>
  <c r="O478" i="29"/>
  <c r="O673" i="29"/>
  <c r="O152" i="29"/>
  <c r="O641" i="29"/>
  <c r="O156" i="29"/>
  <c r="O40" i="29"/>
  <c r="O551" i="29"/>
  <c r="O627" i="29"/>
  <c r="O667" i="29"/>
  <c r="O839" i="29"/>
  <c r="O951" i="29"/>
  <c r="O826" i="29"/>
  <c r="O71" i="29"/>
  <c r="O387" i="29"/>
  <c r="O278" i="29"/>
  <c r="O432" i="29"/>
  <c r="O547" i="29"/>
  <c r="O34" i="29"/>
  <c r="O33" i="29"/>
  <c r="O506" i="29"/>
  <c r="O746" i="29"/>
  <c r="O360" i="29"/>
  <c r="O791" i="29"/>
  <c r="O520" i="29"/>
  <c r="O79" i="29"/>
  <c r="O473" i="29"/>
  <c r="O761" i="29"/>
  <c r="O921" i="29"/>
  <c r="O677" i="29"/>
  <c r="O352" i="29"/>
  <c r="O76" i="29"/>
  <c r="O747" i="29"/>
  <c r="O756" i="29"/>
  <c r="O351" i="29"/>
  <c r="O160" i="29"/>
  <c r="O39" i="29"/>
  <c r="O238" i="29"/>
  <c r="O318" i="29"/>
  <c r="O546" i="29"/>
  <c r="O474" i="29"/>
  <c r="O668" i="29"/>
  <c r="O382" i="29"/>
  <c r="O425" i="29"/>
  <c r="O392" i="29"/>
  <c r="O437" i="29"/>
  <c r="O679" i="29"/>
  <c r="O320" i="29"/>
  <c r="O559" i="29"/>
  <c r="O521" i="29"/>
  <c r="O424" i="29"/>
  <c r="O599" i="29"/>
  <c r="O316" i="29"/>
  <c r="O234" i="29"/>
  <c r="O312" i="29"/>
  <c r="O159" i="29"/>
  <c r="O799" i="29"/>
  <c r="O833" i="29"/>
  <c r="O714" i="29"/>
  <c r="O796" i="29"/>
  <c r="O864" i="29"/>
  <c r="O798" i="29"/>
  <c r="O954" i="29"/>
  <c r="O866" i="29"/>
  <c r="O25" i="29"/>
  <c r="O305" i="29"/>
  <c r="O552" i="29"/>
  <c r="O914" i="29"/>
  <c r="O114" i="29"/>
  <c r="O461" i="29"/>
  <c r="O704" i="29"/>
  <c r="O111" i="29"/>
  <c r="O150" i="29"/>
  <c r="O876" i="29"/>
  <c r="O421" i="29"/>
  <c r="O542" i="29"/>
  <c r="O148" i="29"/>
  <c r="O515" i="29"/>
  <c r="O264" i="29"/>
  <c r="O468" i="29"/>
  <c r="O720" i="29"/>
  <c r="O587" i="29"/>
  <c r="O582" i="29"/>
  <c r="O357" i="29"/>
  <c r="O596" i="29"/>
  <c r="O915" i="29"/>
  <c r="O35" i="29"/>
  <c r="O757" i="29"/>
  <c r="O154" i="29"/>
  <c r="O106" i="29"/>
  <c r="O622" i="29"/>
  <c r="O308" i="29"/>
  <c r="O348" i="29"/>
  <c r="O191" i="29"/>
  <c r="O385" i="29"/>
  <c r="O707" i="29"/>
  <c r="O663" i="29"/>
  <c r="O356" i="29"/>
  <c r="O869" i="29"/>
  <c r="O794" i="29"/>
  <c r="O60" i="29"/>
  <c r="O628" i="29"/>
  <c r="O877" i="29"/>
  <c r="O183" i="29"/>
  <c r="O828" i="29"/>
  <c r="O909" i="29"/>
  <c r="O947" i="29"/>
  <c r="O66" i="29"/>
  <c r="O274" i="29"/>
  <c r="O642" i="29"/>
  <c r="O280" i="29"/>
  <c r="O145" i="29"/>
  <c r="O23" i="29"/>
  <c r="O948" i="29"/>
  <c r="O235" i="29"/>
  <c r="O631" i="29"/>
  <c r="O63" i="29"/>
  <c r="O510" i="29"/>
  <c r="O960" i="29"/>
  <c r="O29" i="29"/>
  <c r="O276" i="29"/>
  <c r="O760" i="29"/>
  <c r="O588" i="29"/>
  <c r="O227" i="29"/>
  <c r="O750" i="29"/>
  <c r="O705" i="29"/>
  <c r="O625" i="29"/>
  <c r="O388" i="29"/>
  <c r="O419" i="29"/>
  <c r="O381" i="29"/>
  <c r="O745" i="29"/>
  <c r="O192" i="29"/>
  <c r="O669" i="29"/>
  <c r="O513" i="29"/>
  <c r="O507" i="29"/>
  <c r="O188" i="29"/>
  <c r="O105" i="29"/>
  <c r="O265" i="29"/>
  <c r="O871" i="29"/>
  <c r="O463" i="29"/>
  <c r="O26" i="29"/>
  <c r="O549" i="29"/>
  <c r="O944" i="29"/>
  <c r="O306" i="29"/>
  <c r="O583" i="29"/>
  <c r="O378" i="29"/>
  <c r="O906" i="29"/>
  <c r="O829" i="29"/>
  <c r="O347" i="29"/>
  <c r="O509" i="29"/>
  <c r="O420" i="29"/>
  <c r="O103" i="29"/>
  <c r="O304" i="29"/>
  <c r="O101" i="29"/>
  <c r="O222" i="29"/>
  <c r="O190" i="29"/>
  <c r="O27" i="29"/>
  <c r="O22" i="29"/>
  <c r="O827" i="29"/>
  <c r="O384" i="29"/>
  <c r="O224" i="29"/>
  <c r="O147" i="29"/>
  <c r="O789" i="29"/>
  <c r="O865" i="29"/>
  <c r="O307" i="29"/>
  <c r="O908" i="29"/>
  <c r="O344" i="29"/>
  <c r="O665" i="29"/>
  <c r="O64" i="29"/>
  <c r="O61" i="29"/>
  <c r="O149" i="29"/>
  <c r="O949" i="29"/>
  <c r="O229" i="29"/>
  <c r="O228" i="29"/>
  <c r="O418" i="29"/>
  <c r="O466" i="29"/>
  <c r="O586" i="29"/>
  <c r="O703" i="29"/>
  <c r="O664" i="29"/>
  <c r="O666" i="29"/>
  <c r="O184" i="29"/>
  <c r="O226" i="29"/>
  <c r="O268" i="29"/>
  <c r="O786" i="29"/>
  <c r="O749" i="29"/>
  <c r="O102" i="29"/>
  <c r="O621" i="29"/>
  <c r="O751" i="29"/>
  <c r="O702" i="29"/>
  <c r="O912" i="29"/>
  <c r="O267" i="29"/>
  <c r="O788" i="29"/>
  <c r="O910" i="29"/>
  <c r="O309" i="29"/>
  <c r="O870" i="29"/>
  <c r="O748" i="29"/>
  <c r="O824" i="29"/>
  <c r="O825" i="29"/>
  <c r="O544" i="29"/>
  <c r="O867" i="29"/>
  <c r="O907" i="29"/>
  <c r="O24" i="29"/>
  <c r="O104" i="29"/>
  <c r="O508" i="29"/>
  <c r="O823" i="29"/>
  <c r="O792" i="29"/>
  <c r="O469" i="29"/>
  <c r="O623" i="29"/>
  <c r="O543" i="29"/>
  <c r="O584" i="29"/>
  <c r="O945" i="29"/>
  <c r="O186" i="29"/>
  <c r="O144" i="29"/>
  <c r="O709" i="29"/>
  <c r="O465" i="29"/>
  <c r="O787" i="29"/>
  <c r="O345" i="29"/>
  <c r="O146" i="29"/>
  <c r="O534" i="29"/>
  <c r="O609" i="29"/>
  <c r="O412" i="29"/>
  <c r="O853" i="29"/>
  <c r="O337" i="29"/>
  <c r="O740" i="29"/>
  <c r="O296" i="29"/>
  <c r="O1012" i="29"/>
  <c r="O52" i="29"/>
  <c r="O163" i="29"/>
  <c r="O772" i="29"/>
  <c r="O744" i="29"/>
  <c r="O405" i="29"/>
  <c r="O165" i="29"/>
  <c r="O408" i="29"/>
  <c r="O737" i="29"/>
  <c r="O139" i="29"/>
  <c r="O98" i="29"/>
  <c r="O206" i="29"/>
  <c r="O817" i="29"/>
  <c r="O847" i="29"/>
  <c r="O1005" i="29"/>
  <c r="O4" i="29"/>
  <c r="O326" i="29"/>
  <c r="O1046" i="29"/>
  <c r="O736" i="29"/>
  <c r="O445" i="29"/>
  <c r="O1101" i="29"/>
  <c r="O1144" i="29"/>
  <c r="O503" i="29"/>
  <c r="O1004" i="29"/>
  <c r="O1088" i="29"/>
  <c r="O341" i="29"/>
  <c r="O487" i="29"/>
  <c r="O887" i="29"/>
  <c r="O1067" i="29"/>
  <c r="O365" i="29"/>
  <c r="O1057" i="29"/>
  <c r="O1061" i="29"/>
  <c r="O860" i="29"/>
  <c r="O903" i="29"/>
  <c r="O1103" i="29"/>
  <c r="O203" i="29"/>
  <c r="O576" i="29"/>
  <c r="O177" i="29"/>
  <c r="O17" i="29"/>
  <c r="O204" i="29"/>
  <c r="O617" i="29"/>
  <c r="O460" i="29"/>
  <c r="O406" i="29"/>
  <c r="O883" i="29"/>
  <c r="O180" i="29"/>
  <c r="O288" i="29"/>
  <c r="O1104" i="29"/>
  <c r="O1027" i="29"/>
  <c r="O208" i="29"/>
  <c r="O974" i="29"/>
  <c r="O1108" i="29"/>
  <c r="O809" i="29"/>
  <c r="O88" i="29"/>
  <c r="O1023" i="29"/>
  <c r="O1122" i="29"/>
  <c r="O848" i="29"/>
  <c r="O174" i="29"/>
  <c r="O1030" i="29"/>
  <c r="O893" i="29"/>
  <c r="O417" i="29"/>
  <c r="O966" i="29"/>
  <c r="O577" i="29"/>
  <c r="O651" i="29"/>
  <c r="O1125" i="29"/>
  <c r="O685" i="29"/>
  <c r="O494" i="29"/>
  <c r="O448" i="29"/>
  <c r="O981" i="29"/>
  <c r="O538" i="29"/>
  <c r="O1097" i="29"/>
  <c r="O931" i="29"/>
  <c r="O1029" i="29"/>
  <c r="O1074" i="29"/>
  <c r="O850" i="29"/>
  <c r="O1032" i="29"/>
  <c r="O1041" i="29"/>
  <c r="O781" i="29"/>
  <c r="O413" i="29"/>
  <c r="O573" i="29"/>
  <c r="O656" i="29"/>
  <c r="O1135" i="29"/>
  <c r="O1115" i="29"/>
  <c r="O255" i="29"/>
  <c r="O683" i="29"/>
  <c r="O325" i="29"/>
  <c r="O767" i="29"/>
  <c r="O730" i="29"/>
  <c r="O402" i="29"/>
  <c r="O605" i="29"/>
  <c r="O1049" i="29"/>
  <c r="O1086" i="29"/>
  <c r="O1056" i="29"/>
  <c r="O182" i="29"/>
  <c r="O1001" i="29"/>
  <c r="O604" i="29"/>
  <c r="O1136" i="29"/>
  <c r="O1035" i="29"/>
  <c r="O571" i="29"/>
  <c r="O973" i="29"/>
  <c r="O44" i="29"/>
  <c r="O1138" i="29"/>
  <c r="O1002" i="29"/>
  <c r="O1085" i="29"/>
  <c r="O455" i="29"/>
  <c r="O362" i="29"/>
  <c r="O210" i="29"/>
  <c r="O221" i="29"/>
  <c r="O1137" i="29"/>
  <c r="O293" i="29"/>
  <c r="O566" i="29"/>
  <c r="O1019" i="29"/>
  <c r="O690" i="29"/>
  <c r="O289" i="29"/>
  <c r="O1119" i="29"/>
  <c r="O483" i="29"/>
  <c r="O1042" i="29"/>
  <c r="O1050" i="29"/>
  <c r="O491" i="29"/>
  <c r="O167" i="29"/>
  <c r="O1044" i="29"/>
  <c r="O252" i="29"/>
  <c r="O21" i="29"/>
  <c r="O86" i="29"/>
  <c r="O100" i="29"/>
  <c r="O939" i="29"/>
  <c r="O97" i="29"/>
  <c r="O975" i="29"/>
  <c r="O336" i="29"/>
  <c r="O688" i="29"/>
  <c r="O1099" i="29"/>
  <c r="O645" i="29"/>
  <c r="O1151" i="29"/>
  <c r="O244" i="29"/>
  <c r="O1148" i="29"/>
  <c r="O818" i="29"/>
  <c r="O500" i="29"/>
  <c r="O170" i="29"/>
  <c r="O616" i="29"/>
  <c r="O245" i="29"/>
  <c r="O1031" i="29"/>
  <c r="O85" i="29"/>
  <c r="O1121" i="29"/>
  <c r="O178" i="29"/>
  <c r="O45" i="29"/>
  <c r="O764" i="29"/>
  <c r="O286" i="29"/>
  <c r="O166" i="29"/>
  <c r="O734" i="29"/>
  <c r="O806" i="29"/>
  <c r="O339" i="29"/>
  <c r="O1129" i="29"/>
  <c r="O8" i="29"/>
  <c r="O1043" i="29"/>
  <c r="O181" i="29"/>
  <c r="O695" i="29"/>
  <c r="O10" i="29"/>
  <c r="O251" i="29"/>
  <c r="O410" i="29"/>
  <c r="O1093" i="29"/>
  <c r="O816" i="29"/>
  <c r="O699" i="29"/>
  <c r="O978" i="29"/>
  <c r="O1070" i="29"/>
  <c r="O407" i="29"/>
  <c r="O502" i="29"/>
  <c r="O855" i="29"/>
  <c r="O852" i="29"/>
  <c r="O220" i="29"/>
  <c r="O1026" i="29"/>
  <c r="O168" i="29"/>
  <c r="O1058" i="29"/>
  <c r="O770" i="29"/>
  <c r="O1013" i="29"/>
  <c r="O89" i="29"/>
  <c r="O969" i="29"/>
  <c r="O1123" i="29"/>
  <c r="O1106" i="29"/>
  <c r="O607" i="29"/>
  <c r="O889" i="29"/>
  <c r="O924" i="29"/>
  <c r="O580" i="29"/>
  <c r="O613" i="29"/>
  <c r="O1073" i="29"/>
  <c r="O285" i="29"/>
  <c r="O375" i="29"/>
  <c r="O902" i="29"/>
  <c r="O99" i="29"/>
  <c r="O13" i="29"/>
  <c r="O856" i="29"/>
  <c r="O899" i="29"/>
  <c r="O93" i="29"/>
  <c r="O972" i="29"/>
  <c r="O1096" i="29"/>
  <c r="O687" i="29"/>
  <c r="O1060" i="29"/>
  <c r="O821" i="29"/>
  <c r="O322" i="29"/>
  <c r="O20" i="29"/>
  <c r="O452" i="29"/>
  <c r="O568" i="29"/>
  <c r="O610" i="29"/>
  <c r="O164" i="29"/>
  <c r="O701" i="29"/>
  <c r="O1006" i="29"/>
  <c r="O808" i="29"/>
  <c r="O1045" i="29"/>
  <c r="O1114" i="29"/>
  <c r="O693" i="29"/>
  <c r="O218" i="29"/>
  <c r="O18" i="29"/>
  <c r="O777" i="29"/>
  <c r="O447" i="29"/>
  <c r="O741" i="29"/>
  <c r="O735" i="29"/>
  <c r="O130" i="29"/>
  <c r="O612" i="29"/>
  <c r="O450" i="29"/>
  <c r="O698" i="29"/>
  <c r="O1009" i="29"/>
  <c r="O175" i="29"/>
  <c r="O416" i="29"/>
  <c r="O504" i="29"/>
  <c r="O338" i="29"/>
  <c r="O993" i="29"/>
  <c r="O171" i="29"/>
  <c r="O606" i="29"/>
  <c r="O1025" i="29"/>
  <c r="O211" i="29"/>
  <c r="O1022" i="29"/>
  <c r="O611" i="29"/>
  <c r="O857" i="29"/>
  <c r="O1077" i="29"/>
  <c r="O202" i="29"/>
  <c r="O443" i="29"/>
  <c r="O773" i="29"/>
  <c r="O739" i="29"/>
  <c r="O811" i="29"/>
  <c r="O92" i="29"/>
  <c r="O803" i="29"/>
  <c r="O1126" i="29"/>
  <c r="O814" i="29"/>
  <c r="O368" i="29"/>
  <c r="O968" i="29"/>
  <c r="O1075" i="29"/>
  <c r="O886" i="29"/>
  <c r="O979" i="29"/>
  <c r="O490" i="29"/>
  <c r="O131" i="29"/>
  <c r="O1064" i="29"/>
  <c r="O692" i="29"/>
  <c r="O805" i="29"/>
  <c r="O579" i="29"/>
  <c r="O329" i="29"/>
  <c r="O822" i="29"/>
  <c r="O1033" i="29"/>
  <c r="O930" i="29"/>
  <c r="O970" i="29"/>
  <c r="O485" i="29"/>
  <c r="O294" i="29"/>
  <c r="O998" i="29"/>
  <c r="O404" i="29"/>
  <c r="O1021" i="29"/>
  <c r="O574" i="29"/>
  <c r="O484" i="29"/>
  <c r="O257" i="29"/>
  <c r="O128" i="29"/>
  <c r="O1040" i="29"/>
  <c r="O129" i="29"/>
  <c r="O863" i="29"/>
  <c r="O859" i="29"/>
  <c r="O372" i="29"/>
  <c r="O927" i="29"/>
  <c r="O19" i="29"/>
  <c r="O57" i="29"/>
  <c r="O125" i="29"/>
  <c r="O414" i="29"/>
  <c r="O162" i="29"/>
  <c r="O247" i="29"/>
  <c r="O291" i="29"/>
  <c r="O373" i="29"/>
  <c r="O724" i="29"/>
  <c r="O287" i="29"/>
  <c r="O90" i="29"/>
  <c r="O964" i="29"/>
  <c r="O123" i="29"/>
  <c r="O486" i="29"/>
  <c r="O1109" i="29"/>
  <c r="O290" i="29"/>
  <c r="O659" i="29"/>
  <c r="O769" i="29"/>
  <c r="O1016" i="29"/>
  <c r="O342" i="29"/>
  <c r="O1120" i="29"/>
  <c r="O923" i="29"/>
  <c r="O694" i="29"/>
  <c r="O938" i="29"/>
  <c r="O541" i="29"/>
  <c r="O205" i="29"/>
  <c r="O1024" i="29"/>
  <c r="O1118" i="29"/>
  <c r="O738" i="29"/>
  <c r="O933" i="29"/>
  <c r="O820" i="29"/>
  <c r="O779" i="29"/>
  <c r="O862" i="29"/>
  <c r="O1134" i="29"/>
  <c r="O14" i="29"/>
  <c r="O932" i="29"/>
  <c r="O246" i="29"/>
  <c r="O661" i="29"/>
  <c r="O132" i="29"/>
  <c r="O926" i="29"/>
  <c r="O403" i="29"/>
  <c r="O774" i="29"/>
  <c r="O1111" i="29"/>
  <c r="O250" i="29"/>
  <c r="O1062" i="29"/>
  <c r="O569" i="29"/>
  <c r="O988" i="29"/>
  <c r="O648" i="29"/>
  <c r="O50" i="29"/>
  <c r="O1039" i="29"/>
  <c r="O1132" i="29"/>
  <c r="O127" i="29"/>
  <c r="O581" i="29"/>
  <c r="O768" i="29"/>
  <c r="O11" i="29"/>
  <c r="O780" i="29"/>
  <c r="O977" i="29"/>
  <c r="O1117" i="29"/>
  <c r="O49" i="29"/>
  <c r="O59" i="29"/>
  <c r="O934" i="29"/>
  <c r="O297" i="29"/>
  <c r="O531" i="29"/>
  <c r="O901" i="29"/>
  <c r="O1079" i="29"/>
  <c r="O366" i="29"/>
  <c r="O526" i="29"/>
  <c r="O497" i="29"/>
  <c r="O644" i="29"/>
  <c r="O1066" i="29"/>
  <c r="O1010" i="29"/>
  <c r="O1055" i="29"/>
  <c r="O1139" i="29"/>
  <c r="O1147" i="29"/>
  <c r="O658" i="29"/>
  <c r="O301" i="29"/>
  <c r="O776" i="29"/>
  <c r="O217" i="29"/>
  <c r="O282" i="29"/>
  <c r="O843" i="29"/>
  <c r="O415" i="29"/>
  <c r="O55" i="29"/>
  <c r="O727" i="29"/>
  <c r="O1098" i="29"/>
  <c r="O1107" i="29"/>
  <c r="O995" i="29"/>
  <c r="O58" i="29"/>
  <c r="O142" i="29"/>
  <c r="O963" i="29"/>
  <c r="O696" i="29"/>
  <c r="O143" i="29"/>
  <c r="O784" i="29"/>
  <c r="O169" i="29"/>
  <c r="O570" i="29"/>
  <c r="O530" i="29"/>
  <c r="O91" i="29"/>
  <c r="O332" i="29"/>
  <c r="O537" i="29"/>
  <c r="O1082" i="29"/>
  <c r="O95" i="29"/>
  <c r="O1140" i="29"/>
  <c r="O967" i="29"/>
  <c r="O697" i="29"/>
  <c r="O937" i="29"/>
  <c r="O458" i="29"/>
  <c r="O444" i="29"/>
  <c r="O620" i="29"/>
  <c r="O844" i="29"/>
  <c r="O778" i="29"/>
  <c r="O897" i="29"/>
  <c r="O216" i="29"/>
  <c r="O219" i="29"/>
  <c r="O732" i="29"/>
  <c r="O87" i="29"/>
  <c r="O729" i="29"/>
  <c r="O660" i="29"/>
  <c r="O940" i="29"/>
  <c r="O615" i="29"/>
  <c r="O980" i="29"/>
  <c r="O861" i="29"/>
  <c r="O1105" i="29"/>
  <c r="O1078" i="29"/>
  <c r="O742" i="29"/>
  <c r="O48" i="29"/>
  <c r="O374" i="29"/>
  <c r="O1052" i="29"/>
  <c r="O141" i="29"/>
  <c r="O1072" i="29"/>
  <c r="O377" i="29"/>
  <c r="O242" i="29"/>
  <c r="O775" i="29"/>
  <c r="O1011" i="29"/>
  <c r="O3" i="29"/>
  <c r="O524" i="29"/>
  <c r="O492" i="29"/>
  <c r="O854" i="29"/>
  <c r="O898" i="29"/>
  <c r="O812" i="29"/>
  <c r="O176" i="29"/>
  <c r="O449" i="29"/>
  <c r="O1127" i="29"/>
  <c r="O284" i="29"/>
  <c r="O1003" i="29"/>
  <c r="O53" i="29"/>
  <c r="O215" i="29"/>
  <c r="O885" i="29"/>
  <c r="O819" i="29"/>
  <c r="O999" i="29"/>
  <c r="O173" i="29"/>
  <c r="O765" i="29"/>
  <c r="O456" i="29"/>
  <c r="O1141" i="29"/>
  <c r="O51" i="29"/>
  <c r="O370" i="29"/>
  <c r="O1143" i="29"/>
  <c r="O1110" i="29"/>
  <c r="O1145" i="29"/>
  <c r="O133" i="29"/>
  <c r="O529" i="29"/>
  <c r="O1054" i="29"/>
  <c r="O523" i="29"/>
  <c r="O454" i="29"/>
  <c r="O785" i="29"/>
  <c r="O259" i="29"/>
  <c r="O137" i="29"/>
  <c r="O295" i="29"/>
  <c r="O804" i="29"/>
  <c r="O990" i="29"/>
  <c r="O299" i="29"/>
  <c r="O1087" i="29"/>
  <c r="O1071" i="29"/>
  <c r="O925" i="29"/>
  <c r="O334" i="29"/>
  <c r="O725" i="29"/>
  <c r="O6" i="29"/>
  <c r="O254" i="29"/>
  <c r="O564" i="29"/>
  <c r="O743" i="29"/>
  <c r="O292" i="29"/>
  <c r="O172" i="29"/>
  <c r="O1116" i="29"/>
  <c r="O340" i="29"/>
  <c r="O733" i="29"/>
  <c r="O1094" i="29"/>
  <c r="O892" i="29"/>
  <c r="O646" i="29"/>
  <c r="O982" i="29"/>
  <c r="O446" i="29"/>
  <c r="O1018" i="29"/>
  <c r="O527" i="29"/>
  <c r="O1059" i="29"/>
  <c r="O213" i="29"/>
  <c r="O686" i="29"/>
  <c r="O782" i="29"/>
  <c r="O488" i="29"/>
  <c r="O647" i="29"/>
  <c r="O124" i="29"/>
  <c r="O1124" i="29"/>
  <c r="O929" i="29"/>
  <c r="O943" i="29"/>
  <c r="O495" i="29"/>
  <c r="O54" i="29"/>
  <c r="O1102" i="29"/>
  <c r="O536" i="29"/>
  <c r="O283" i="29"/>
  <c r="O726" i="29"/>
  <c r="O302" i="29"/>
  <c r="O1100" i="29"/>
  <c r="O5" i="29"/>
  <c r="O1036" i="29"/>
  <c r="O207" i="29"/>
  <c r="O766" i="29"/>
  <c r="O1146" i="29"/>
  <c r="O540" i="29"/>
  <c r="O983" i="29"/>
  <c r="O608" i="29"/>
  <c r="O846" i="29"/>
  <c r="O140" i="29"/>
  <c r="O1081" i="29"/>
  <c r="O619" i="29"/>
  <c r="O1131" i="29"/>
  <c r="O942" i="29"/>
  <c r="O214" i="29"/>
  <c r="O1020" i="29"/>
  <c r="O890" i="29"/>
  <c r="O723" i="29"/>
  <c r="O971" i="29"/>
  <c r="O655" i="29"/>
  <c r="O1142" i="29"/>
  <c r="O614" i="29"/>
  <c r="O12" i="29"/>
  <c r="O763" i="29"/>
  <c r="O249" i="29"/>
  <c r="O657" i="29"/>
  <c r="O364" i="29"/>
  <c r="O1091" i="29"/>
  <c r="O209" i="29"/>
  <c r="O453" i="29"/>
  <c r="O1092" i="29"/>
  <c r="O376" i="29"/>
  <c r="O1089" i="29"/>
  <c r="O84" i="29"/>
  <c r="O330" i="29"/>
  <c r="O1037" i="29"/>
  <c r="O1130" i="29"/>
  <c r="O56" i="29"/>
  <c r="O327" i="29"/>
  <c r="O134" i="29"/>
  <c r="O771" i="29"/>
  <c r="O905" i="29"/>
  <c r="O1047" i="29"/>
  <c r="O575" i="29"/>
  <c r="O1038" i="29"/>
  <c r="O47" i="29"/>
  <c r="O1017" i="29"/>
  <c r="O936" i="29"/>
  <c r="O996" i="29"/>
  <c r="O371" i="29"/>
  <c r="O2" i="29"/>
  <c r="O728" i="29"/>
  <c r="O42" i="29"/>
  <c r="O409" i="29"/>
  <c r="O813" i="29"/>
  <c r="O1028" i="29"/>
  <c r="O1083" i="29"/>
  <c r="O135" i="29"/>
  <c r="O618" i="29"/>
  <c r="O941" i="29"/>
  <c r="O987" i="29"/>
  <c r="O989" i="29"/>
  <c r="O1051" i="29"/>
  <c r="O1053" i="29"/>
  <c r="O256" i="29"/>
  <c r="O96" i="29"/>
  <c r="O965" i="29"/>
  <c r="O367" i="29"/>
  <c r="O1014" i="29"/>
  <c r="O363" i="29"/>
  <c r="O858" i="29"/>
  <c r="O1152" i="29"/>
  <c r="O643" i="29"/>
  <c r="O689" i="29"/>
  <c r="O83" i="29"/>
  <c r="O783" i="29"/>
  <c r="O94" i="29"/>
  <c r="O505" i="29"/>
  <c r="O1069" i="29"/>
  <c r="O411" i="29"/>
  <c r="O1113" i="29"/>
  <c r="O324" i="29"/>
  <c r="O1008" i="29"/>
  <c r="O260" i="29"/>
  <c r="O499" i="29"/>
  <c r="O1063" i="29"/>
  <c r="O649" i="29"/>
  <c r="O179" i="29"/>
  <c r="O895" i="29"/>
  <c r="O807" i="29"/>
  <c r="O810" i="29"/>
  <c r="O700" i="29"/>
  <c r="O1068" i="29"/>
  <c r="O1090" i="29"/>
  <c r="O493" i="29"/>
  <c r="O138" i="29"/>
  <c r="O888" i="29"/>
  <c r="O851" i="29"/>
  <c r="O985" i="29"/>
  <c r="O1112" i="29"/>
  <c r="O1048" i="29"/>
  <c r="O991" i="29"/>
  <c r="O253" i="29"/>
  <c r="O572" i="29"/>
  <c r="O298" i="29"/>
  <c r="O603" i="29"/>
  <c r="O1034" i="29"/>
  <c r="O849" i="29"/>
  <c r="O652" i="29"/>
  <c r="O565" i="29"/>
  <c r="O653" i="29"/>
  <c r="O457" i="29"/>
  <c r="O489" i="29"/>
  <c r="O896" i="29"/>
  <c r="O935" i="29"/>
  <c r="O369" i="29"/>
  <c r="O1015" i="29"/>
  <c r="O731" i="29"/>
  <c r="O563" i="29"/>
  <c r="O894" i="29"/>
  <c r="O815" i="29"/>
  <c r="O1007" i="29"/>
  <c r="O578" i="29"/>
  <c r="O1149" i="29"/>
  <c r="O7" i="29"/>
  <c r="O1128" i="29"/>
  <c r="O1150" i="29"/>
  <c r="O331" i="29"/>
  <c r="O997" i="29"/>
  <c r="O528" i="29"/>
  <c r="O243" i="29"/>
  <c r="O525" i="29"/>
  <c r="O335" i="29"/>
  <c r="O9" i="29"/>
  <c r="O984" i="29"/>
  <c r="O498" i="29"/>
  <c r="O122" i="29"/>
  <c r="O15" i="29"/>
  <c r="O976" i="29"/>
  <c r="O986" i="29"/>
  <c r="O535" i="29"/>
  <c r="O1065" i="29"/>
  <c r="O501" i="29"/>
  <c r="O258" i="29"/>
  <c r="O459" i="29"/>
  <c r="O891" i="29"/>
  <c r="O333" i="29"/>
  <c r="O126" i="29"/>
  <c r="O684" i="29"/>
  <c r="O994" i="29"/>
  <c r="O136" i="29"/>
  <c r="O248" i="29"/>
  <c r="O567" i="29"/>
  <c r="O451" i="29"/>
  <c r="O992" i="29"/>
  <c r="O496" i="29"/>
  <c r="O1084" i="29"/>
  <c r="O82" i="29"/>
  <c r="O533" i="29"/>
  <c r="O904" i="29"/>
  <c r="O212" i="29"/>
  <c r="O900" i="29"/>
  <c r="O654" i="29"/>
  <c r="O884" i="29"/>
  <c r="O46" i="29"/>
  <c r="O650" i="29"/>
  <c r="O1076" i="29"/>
  <c r="O1095" i="29"/>
  <c r="O845" i="29"/>
  <c r="O323" i="29"/>
  <c r="O300" i="29"/>
  <c r="O43" i="29"/>
  <c r="O532" i="29"/>
  <c r="O691" i="29"/>
  <c r="O328" i="29"/>
  <c r="O928" i="29"/>
  <c r="O1080" i="29"/>
  <c r="O539" i="29"/>
  <c r="H539" i="29" l="1"/>
  <c r="H1080" i="29"/>
  <c r="H928" i="29"/>
  <c r="H328" i="29"/>
  <c r="H691" i="29"/>
  <c r="H532" i="29"/>
  <c r="H43" i="29"/>
  <c r="H300" i="29"/>
  <c r="H323" i="29"/>
  <c r="H845" i="29"/>
  <c r="H1095" i="29"/>
  <c r="H16" i="29"/>
  <c r="H1076" i="29"/>
  <c r="H650" i="29"/>
  <c r="H884" i="29"/>
  <c r="H654" i="29"/>
  <c r="H900" i="29"/>
  <c r="H212" i="29"/>
  <c r="H904" i="29"/>
  <c r="H533" i="29"/>
  <c r="H82" i="29"/>
  <c r="H1084" i="29"/>
  <c r="H496" i="29"/>
  <c r="H992" i="29"/>
  <c r="H451" i="29"/>
  <c r="H567" i="29"/>
  <c r="H248" i="29"/>
  <c r="H136" i="29"/>
  <c r="H994" i="29"/>
  <c r="H684" i="29"/>
  <c r="H126" i="29"/>
  <c r="H333" i="29"/>
  <c r="H891" i="29"/>
  <c r="H459" i="29"/>
  <c r="H258" i="29"/>
  <c r="H501" i="29"/>
  <c r="H15" i="29"/>
  <c r="H122" i="29"/>
  <c r="H498" i="29"/>
  <c r="H984" i="29"/>
  <c r="H9" i="29"/>
  <c r="H335" i="29"/>
  <c r="H525" i="29"/>
  <c r="H243" i="29"/>
  <c r="H528" i="29"/>
  <c r="H997" i="29"/>
  <c r="H331" i="29"/>
  <c r="H1150" i="29"/>
  <c r="H1128" i="29"/>
  <c r="H7" i="29"/>
  <c r="H1149" i="29"/>
  <c r="H578" i="29"/>
  <c r="H1007" i="29"/>
  <c r="H815" i="29"/>
  <c r="H894" i="29"/>
  <c r="H563" i="29"/>
  <c r="H731" i="29"/>
  <c r="H1015" i="29"/>
  <c r="H369" i="29"/>
  <c r="H935" i="29"/>
  <c r="H896" i="29"/>
  <c r="H489" i="29"/>
  <c r="H457" i="29"/>
  <c r="H653" i="29"/>
  <c r="H565" i="29"/>
  <c r="H652" i="29"/>
  <c r="H849" i="29"/>
  <c r="H1034" i="29"/>
  <c r="H603" i="29"/>
  <c r="H298" i="29"/>
  <c r="H572" i="29"/>
  <c r="H253" i="29"/>
  <c r="H991" i="29"/>
  <c r="H1048" i="29"/>
  <c r="H985" i="29"/>
  <c r="H851" i="29"/>
  <c r="H888" i="29"/>
  <c r="H138" i="29"/>
  <c r="H493" i="29"/>
  <c r="H1090" i="29"/>
  <c r="H1068" i="29"/>
  <c r="H700" i="29"/>
  <c r="H810" i="29"/>
  <c r="H807" i="29"/>
  <c r="H895" i="29"/>
  <c r="H179" i="29"/>
  <c r="H649" i="29"/>
  <c r="H1063" i="29"/>
  <c r="H499" i="29"/>
  <c r="H260" i="29"/>
  <c r="H1008" i="29"/>
  <c r="H324" i="29"/>
  <c r="H1113" i="29"/>
  <c r="H411" i="29"/>
  <c r="H1069" i="29"/>
  <c r="H505" i="29"/>
  <c r="H94" i="29"/>
  <c r="H783" i="29"/>
  <c r="H83" i="29"/>
  <c r="H689" i="29"/>
  <c r="H643" i="29"/>
  <c r="H1152" i="29"/>
  <c r="H858" i="29"/>
  <c r="H363" i="29"/>
  <c r="H1014" i="29"/>
  <c r="H367" i="29"/>
  <c r="H965" i="29"/>
  <c r="H96" i="29"/>
  <c r="H256" i="29"/>
  <c r="H1053" i="29"/>
  <c r="H1051" i="29"/>
  <c r="H989" i="29"/>
  <c r="H987" i="29"/>
  <c r="H941" i="29"/>
  <c r="H618" i="29"/>
  <c r="H135" i="29"/>
  <c r="H1083" i="29"/>
  <c r="H1028" i="29"/>
  <c r="H813" i="29"/>
  <c r="H409" i="29"/>
  <c r="H42" i="29"/>
  <c r="H728" i="29"/>
  <c r="H2" i="29"/>
  <c r="H371" i="29"/>
  <c r="H996" i="29"/>
  <c r="H936" i="29"/>
  <c r="H1017" i="29"/>
  <c r="H47" i="29"/>
  <c r="H1038" i="29"/>
  <c r="H575" i="29"/>
  <c r="H1047" i="29"/>
  <c r="H905" i="29"/>
  <c r="H771" i="29"/>
  <c r="H134" i="29"/>
  <c r="H327" i="29"/>
  <c r="H56" i="29"/>
  <c r="H1130" i="29"/>
  <c r="H1037" i="29"/>
  <c r="H330" i="29"/>
  <c r="H84" i="29"/>
  <c r="H1089" i="29"/>
  <c r="H376" i="29"/>
  <c r="H1092" i="29"/>
  <c r="H453" i="29"/>
  <c r="H209" i="29"/>
  <c r="H1091" i="29"/>
  <c r="H364" i="29"/>
  <c r="H657" i="29"/>
  <c r="H1133" i="29"/>
  <c r="H249" i="29"/>
  <c r="H763" i="29"/>
  <c r="H12" i="29"/>
  <c r="H614" i="29"/>
  <c r="H655" i="29"/>
  <c r="H971" i="29"/>
  <c r="H723" i="29"/>
  <c r="H890" i="29"/>
  <c r="H1020" i="29"/>
  <c r="H214" i="29"/>
  <c r="H942" i="29"/>
  <c r="H1131" i="29"/>
  <c r="H619" i="29"/>
  <c r="H1081" i="29"/>
  <c r="H140" i="29"/>
  <c r="H846" i="29"/>
  <c r="H608" i="29"/>
  <c r="H983" i="29"/>
  <c r="H540" i="29"/>
  <c r="H1146" i="29"/>
  <c r="H766" i="29"/>
  <c r="H207" i="29"/>
  <c r="H1036" i="29"/>
  <c r="H5" i="29"/>
  <c r="H1100" i="29"/>
  <c r="H302" i="29"/>
  <c r="H726" i="29"/>
  <c r="H283" i="29"/>
  <c r="H536" i="29"/>
  <c r="H1102" i="29"/>
  <c r="H54" i="29"/>
  <c r="H495" i="29"/>
  <c r="H943" i="29"/>
  <c r="H929" i="29"/>
  <c r="H1124" i="29"/>
  <c r="H124" i="29"/>
  <c r="H647" i="29"/>
  <c r="H488" i="29"/>
  <c r="H782" i="29"/>
  <c r="H686" i="29"/>
  <c r="H213" i="29"/>
  <c r="H1059" i="29"/>
  <c r="H527" i="29"/>
  <c r="H982" i="29"/>
  <c r="H646" i="29"/>
  <c r="H892" i="29"/>
  <c r="H1094" i="29"/>
  <c r="H733" i="29"/>
  <c r="H340" i="29"/>
  <c r="H1116" i="29"/>
  <c r="H172" i="29"/>
  <c r="H292" i="29"/>
  <c r="H743" i="29"/>
  <c r="H564" i="29"/>
  <c r="H254" i="29"/>
  <c r="H6" i="29"/>
  <c r="H725" i="29"/>
  <c r="H334" i="29"/>
  <c r="H925" i="29"/>
  <c r="H1071" i="29"/>
  <c r="H1087" i="29"/>
  <c r="H299" i="29"/>
  <c r="H990" i="29"/>
  <c r="H804" i="29"/>
  <c r="H295" i="29"/>
  <c r="H137" i="29"/>
  <c r="H259" i="29"/>
  <c r="H785" i="29"/>
  <c r="H454" i="29"/>
  <c r="H523" i="29"/>
  <c r="H1054" i="29"/>
  <c r="H529" i="29"/>
  <c r="H133" i="29"/>
  <c r="H1145" i="29"/>
  <c r="H1110" i="29"/>
  <c r="H1143" i="29"/>
  <c r="H370" i="29"/>
  <c r="H51" i="29"/>
  <c r="H1141" i="29"/>
  <c r="H456" i="29"/>
  <c r="H765" i="29"/>
  <c r="H173" i="29"/>
  <c r="H999" i="29"/>
  <c r="H819" i="29"/>
  <c r="H885" i="29"/>
  <c r="H215" i="29"/>
  <c r="H53" i="29"/>
  <c r="H1003" i="29"/>
  <c r="H284" i="29"/>
  <c r="H1127" i="29"/>
  <c r="H449" i="29"/>
  <c r="H176" i="29"/>
  <c r="H812" i="29"/>
  <c r="H898" i="29"/>
  <c r="H854" i="29"/>
  <c r="H492" i="29"/>
  <c r="H524" i="29"/>
  <c r="H3" i="29"/>
  <c r="H1011" i="29"/>
  <c r="H775" i="29"/>
  <c r="H242" i="29"/>
  <c r="H377" i="29"/>
  <c r="H1072" i="29"/>
  <c r="H141" i="29"/>
  <c r="H1052" i="29"/>
  <c r="H374" i="29"/>
  <c r="H48" i="29"/>
  <c r="H742" i="29"/>
  <c r="H1078" i="29"/>
  <c r="H1105" i="29"/>
  <c r="H861" i="29"/>
  <c r="H980" i="29"/>
  <c r="H615" i="29"/>
  <c r="H940" i="29"/>
  <c r="H660" i="29"/>
  <c r="H729" i="29"/>
  <c r="H87" i="29"/>
  <c r="H732" i="29"/>
  <c r="H219" i="29"/>
  <c r="H216" i="29"/>
  <c r="H778" i="29"/>
  <c r="H844" i="29"/>
  <c r="H620" i="29"/>
  <c r="H444" i="29"/>
  <c r="H458" i="29"/>
  <c r="H937" i="29"/>
  <c r="H697" i="29"/>
  <c r="H967" i="29"/>
  <c r="H1140" i="29"/>
  <c r="H95" i="29"/>
  <c r="H1082" i="29"/>
  <c r="H537" i="29"/>
  <c r="H332" i="29"/>
  <c r="H91" i="29"/>
  <c r="H530" i="29"/>
  <c r="H570" i="29"/>
  <c r="H169" i="29"/>
  <c r="H784" i="29"/>
  <c r="H143" i="29"/>
  <c r="H696" i="29"/>
  <c r="H963" i="29"/>
  <c r="H142" i="29"/>
  <c r="H58" i="29"/>
  <c r="H995" i="29"/>
  <c r="H1107" i="29"/>
  <c r="H1098" i="29"/>
  <c r="H727" i="29"/>
  <c r="H55" i="29"/>
  <c r="H415" i="29"/>
  <c r="H843" i="29"/>
  <c r="H282" i="29"/>
  <c r="H217" i="29"/>
  <c r="H776" i="29"/>
  <c r="H301" i="29"/>
  <c r="H658" i="29"/>
  <c r="H1147" i="29"/>
  <c r="H1139" i="29"/>
  <c r="H1055" i="29"/>
  <c r="H1010" i="29"/>
  <c r="H644" i="29"/>
  <c r="H497" i="29"/>
  <c r="H526" i="29"/>
  <c r="H366" i="29"/>
  <c r="H1079" i="29"/>
  <c r="H901" i="29"/>
  <c r="H531" i="29"/>
  <c r="H297" i="29"/>
  <c r="H934" i="29"/>
  <c r="H59" i="29"/>
  <c r="H49" i="29"/>
  <c r="H1117" i="29"/>
  <c r="H977" i="29"/>
  <c r="H780" i="29"/>
  <c r="H11" i="29"/>
  <c r="H768" i="29"/>
  <c r="H581" i="29"/>
  <c r="H127" i="29"/>
  <c r="H1132" i="29"/>
  <c r="H1039" i="29"/>
  <c r="H50" i="29"/>
  <c r="H648" i="29"/>
  <c r="H988" i="29"/>
  <c r="H569" i="29"/>
  <c r="H1062" i="29"/>
  <c r="H250" i="29"/>
  <c r="H1111" i="29"/>
  <c r="H774" i="29"/>
  <c r="H403" i="29"/>
  <c r="H926" i="29"/>
  <c r="H132" i="29"/>
  <c r="H661" i="29"/>
  <c r="H246" i="29"/>
  <c r="H932" i="29"/>
  <c r="H14" i="29"/>
  <c r="H1134" i="29"/>
  <c r="H862" i="29"/>
  <c r="H779" i="29"/>
  <c r="H820" i="29"/>
  <c r="H933" i="29"/>
  <c r="H738" i="29"/>
  <c r="H1118" i="29"/>
  <c r="H541" i="29"/>
  <c r="H938" i="29"/>
  <c r="H694" i="29"/>
  <c r="H923" i="29"/>
  <c r="H1120" i="29"/>
  <c r="H342" i="29"/>
  <c r="H1016" i="29"/>
  <c r="H769" i="29"/>
  <c r="H659" i="29"/>
  <c r="H290" i="29"/>
  <c r="H1109" i="29"/>
  <c r="H486" i="29"/>
  <c r="H123" i="29"/>
  <c r="H964" i="29"/>
  <c r="H90" i="29"/>
  <c r="H287" i="29"/>
  <c r="H724" i="29"/>
  <c r="H373" i="29"/>
  <c r="H291" i="29"/>
  <c r="H247" i="29"/>
  <c r="H162" i="29"/>
  <c r="H414" i="29"/>
  <c r="H125" i="29"/>
  <c r="H57" i="29"/>
  <c r="H19" i="29"/>
  <c r="H927" i="29"/>
  <c r="H372" i="29"/>
  <c r="H859" i="29"/>
  <c r="H863" i="29"/>
  <c r="H129" i="29"/>
  <c r="H1040" i="29"/>
  <c r="H128" i="29"/>
  <c r="H257" i="29"/>
  <c r="H484" i="29"/>
  <c r="H574" i="29"/>
  <c r="H1021" i="29"/>
  <c r="H404" i="29"/>
  <c r="H998" i="29"/>
  <c r="H294" i="29"/>
  <c r="H485" i="29"/>
  <c r="H970" i="29"/>
  <c r="H930" i="29"/>
  <c r="H1033" i="29"/>
  <c r="H822" i="29"/>
  <c r="H329" i="29"/>
  <c r="H579" i="29"/>
  <c r="H805" i="29"/>
  <c r="H692" i="29"/>
  <c r="H1064" i="29"/>
  <c r="H131" i="29"/>
  <c r="H490" i="29"/>
  <c r="H886" i="29"/>
  <c r="H1075" i="29"/>
  <c r="H968" i="29"/>
  <c r="H368" i="29"/>
  <c r="H814" i="29"/>
  <c r="H1126" i="29"/>
  <c r="H803" i="29"/>
  <c r="H92" i="29"/>
  <c r="H811" i="29"/>
  <c r="H739" i="29"/>
  <c r="H773" i="29"/>
  <c r="H443" i="29"/>
  <c r="H202" i="29"/>
  <c r="H1077" i="29"/>
  <c r="H857" i="29"/>
  <c r="H611" i="29"/>
  <c r="H1022" i="29"/>
  <c r="H211" i="29"/>
  <c r="H1025" i="29"/>
  <c r="H606" i="29"/>
  <c r="H171" i="29"/>
  <c r="H993" i="29"/>
  <c r="H338" i="29"/>
  <c r="H504" i="29"/>
  <c r="H416" i="29"/>
  <c r="H1009" i="29"/>
  <c r="H698" i="29"/>
  <c r="H450" i="29"/>
  <c r="H612" i="29"/>
  <c r="H130" i="29"/>
  <c r="H735" i="29"/>
  <c r="H741" i="29"/>
  <c r="H447" i="29"/>
  <c r="H777" i="29"/>
  <c r="H18" i="29"/>
  <c r="H218" i="29"/>
  <c r="H693" i="29"/>
  <c r="H1114" i="29"/>
  <c r="H1045" i="29"/>
  <c r="H808" i="29"/>
  <c r="H1006" i="29"/>
  <c r="H701" i="29"/>
  <c r="H164" i="29"/>
  <c r="H610" i="29"/>
  <c r="H568" i="29"/>
  <c r="H452" i="29"/>
  <c r="H20" i="29"/>
  <c r="H322" i="29"/>
  <c r="H821" i="29"/>
  <c r="H1060" i="29"/>
  <c r="H687" i="29"/>
  <c r="H1096" i="29"/>
  <c r="H972" i="29"/>
  <c r="H93" i="29"/>
  <c r="H899" i="29"/>
  <c r="H856" i="29"/>
  <c r="H13" i="29"/>
  <c r="H99" i="29"/>
  <c r="H902" i="29"/>
  <c r="H375" i="29"/>
  <c r="H285" i="29"/>
  <c r="H1073" i="29"/>
  <c r="H613" i="29"/>
  <c r="H889" i="29"/>
  <c r="H607" i="29"/>
  <c r="H1106" i="29"/>
  <c r="H1123" i="29"/>
  <c r="H969" i="29"/>
  <c r="H89" i="29"/>
  <c r="H1013" i="29"/>
  <c r="H770" i="29"/>
  <c r="H1058" i="29"/>
  <c r="H168" i="29"/>
  <c r="H1026" i="29"/>
  <c r="H220" i="29"/>
  <c r="H852" i="29"/>
  <c r="H855" i="29"/>
  <c r="H502" i="29"/>
  <c r="H407" i="29"/>
  <c r="H1070" i="29"/>
  <c r="H978" i="29"/>
  <c r="H699" i="29"/>
  <c r="H816" i="29"/>
  <c r="H1093" i="29"/>
  <c r="H410" i="29"/>
  <c r="H251" i="29"/>
  <c r="H10" i="29"/>
  <c r="H695" i="29"/>
  <c r="H181" i="29"/>
  <c r="H1043" i="29"/>
  <c r="H8" i="29"/>
  <c r="H1129" i="29"/>
  <c r="H339" i="29"/>
  <c r="H806" i="29"/>
  <c r="H734" i="29"/>
  <c r="H166" i="29"/>
  <c r="H286" i="29"/>
  <c r="H764" i="29"/>
  <c r="H45" i="29"/>
  <c r="H178" i="29"/>
  <c r="H1121" i="29"/>
  <c r="H85" i="29"/>
  <c r="H1031" i="29"/>
  <c r="H245" i="29"/>
  <c r="H616" i="29"/>
  <c r="H170" i="29"/>
  <c r="H500" i="29"/>
  <c r="H818" i="29"/>
  <c r="H1148" i="29"/>
  <c r="H244" i="29"/>
  <c r="H1151" i="29"/>
  <c r="H645" i="29"/>
  <c r="H1099" i="29"/>
  <c r="H688" i="29"/>
  <c r="H336" i="29"/>
  <c r="H975" i="29"/>
  <c r="H97" i="29"/>
  <c r="H939" i="29"/>
  <c r="H100" i="29"/>
  <c r="H86" i="29"/>
  <c r="H21" i="29"/>
  <c r="H252" i="29"/>
  <c r="H1044" i="29"/>
  <c r="H167" i="29"/>
  <c r="H491" i="29"/>
  <c r="H1050" i="29"/>
  <c r="H1042" i="29"/>
  <c r="H483" i="29"/>
  <c r="H1119" i="29"/>
  <c r="H289" i="29"/>
  <c r="H690" i="29"/>
  <c r="H1019" i="29"/>
  <c r="H566" i="29"/>
  <c r="H293" i="29"/>
  <c r="H1137" i="29"/>
  <c r="H221" i="29"/>
  <c r="H210" i="29"/>
  <c r="H362" i="29"/>
  <c r="H455" i="29"/>
  <c r="H1085" i="29"/>
  <c r="H1002" i="29"/>
  <c r="H1138" i="29"/>
  <c r="H44" i="29"/>
  <c r="H973" i="29"/>
  <c r="H571" i="29"/>
  <c r="H1035" i="29"/>
  <c r="H1136" i="29"/>
  <c r="H604" i="29"/>
  <c r="H1001" i="29"/>
  <c r="H182" i="29"/>
  <c r="H1056" i="29"/>
  <c r="H1086" i="29"/>
  <c r="H1049" i="29"/>
  <c r="H605" i="29"/>
  <c r="H402" i="29"/>
  <c r="H730" i="29"/>
  <c r="H767" i="29"/>
  <c r="H325" i="29"/>
  <c r="H683" i="29"/>
  <c r="H255" i="29"/>
  <c r="H1115" i="29"/>
  <c r="H1135" i="29"/>
  <c r="H656" i="29"/>
  <c r="H573" i="29"/>
  <c r="H413" i="29"/>
  <c r="H781" i="29"/>
  <c r="H1041" i="29"/>
  <c r="H1032" i="29"/>
  <c r="H850" i="29"/>
  <c r="H1074" i="29"/>
  <c r="H1029" i="29"/>
  <c r="H931" i="29"/>
  <c r="H1097" i="29"/>
  <c r="H538" i="29"/>
  <c r="H981" i="29"/>
  <c r="H448" i="29"/>
  <c r="H494" i="29"/>
  <c r="H685" i="29"/>
  <c r="H1125" i="29"/>
  <c r="H651" i="29"/>
  <c r="H577" i="29"/>
  <c r="H966" i="29"/>
  <c r="H417" i="29"/>
  <c r="H893" i="29"/>
  <c r="H1030" i="29"/>
  <c r="H174" i="29"/>
  <c r="H848" i="29"/>
  <c r="H1122" i="29"/>
  <c r="H1023" i="29"/>
  <c r="H88" i="29"/>
  <c r="H809" i="29"/>
  <c r="H1108" i="29"/>
  <c r="H974" i="29"/>
  <c r="H208" i="29"/>
  <c r="H1027" i="29"/>
  <c r="H1104" i="29"/>
  <c r="H288" i="29"/>
  <c r="H180" i="29"/>
  <c r="H883" i="29"/>
  <c r="H406" i="29"/>
  <c r="H460" i="29"/>
  <c r="H617" i="29"/>
  <c r="H204" i="29"/>
  <c r="H17" i="29"/>
  <c r="H177" i="29"/>
  <c r="H576" i="29"/>
  <c r="H203" i="29"/>
  <c r="H1103" i="29"/>
  <c r="H903" i="29"/>
  <c r="H860" i="29"/>
  <c r="H1061" i="29"/>
  <c r="H1057" i="29"/>
  <c r="H365" i="29"/>
  <c r="H1067" i="29"/>
  <c r="H887" i="29"/>
  <c r="H487" i="29"/>
  <c r="H341" i="29"/>
  <c r="H1088" i="29"/>
  <c r="H1004" i="29"/>
  <c r="H503" i="29"/>
  <c r="H1144" i="29"/>
  <c r="H1101" i="29"/>
  <c r="H445" i="29"/>
  <c r="H1046" i="29"/>
  <c r="H326" i="29"/>
  <c r="H1005" i="29"/>
  <c r="H847" i="29"/>
  <c r="H817" i="29"/>
  <c r="H206" i="29"/>
  <c r="H98" i="29"/>
  <c r="H139" i="29"/>
  <c r="H737" i="29"/>
  <c r="H408" i="29"/>
  <c r="H165" i="29"/>
  <c r="H405" i="29"/>
  <c r="H744" i="29"/>
  <c r="H772" i="29"/>
  <c r="H163" i="29"/>
  <c r="H52" i="29"/>
  <c r="H1012" i="29"/>
  <c r="H296" i="29"/>
  <c r="H740" i="29"/>
  <c r="H337" i="29"/>
  <c r="H853" i="29"/>
  <c r="H412" i="29"/>
  <c r="H609" i="29"/>
  <c r="H146" i="29"/>
  <c r="H345" i="29"/>
  <c r="H787" i="29"/>
  <c r="H465" i="29"/>
  <c r="H709" i="29"/>
  <c r="H144" i="29"/>
  <c r="H186" i="29"/>
  <c r="H945" i="29"/>
  <c r="H584" i="29"/>
  <c r="H543" i="29"/>
  <c r="H623" i="29"/>
  <c r="H469" i="29"/>
  <c r="H792" i="29"/>
  <c r="H508" i="29"/>
  <c r="H104" i="29"/>
  <c r="H24" i="29"/>
  <c r="H907" i="29"/>
  <c r="H867" i="29"/>
  <c r="H544" i="29"/>
  <c r="H825" i="29"/>
  <c r="H824" i="29"/>
  <c r="H748" i="29"/>
  <c r="H870" i="29"/>
  <c r="H309" i="29"/>
  <c r="H910" i="29"/>
  <c r="H788" i="29"/>
  <c r="H267" i="29"/>
  <c r="H912" i="29"/>
  <c r="H702" i="29"/>
  <c r="H751" i="29"/>
  <c r="H621" i="29"/>
  <c r="H102" i="29"/>
  <c r="H749" i="29"/>
  <c r="H786" i="29"/>
  <c r="H268" i="29"/>
  <c r="H226" i="29"/>
  <c r="H184" i="29"/>
  <c r="H666" i="29"/>
  <c r="H664" i="29"/>
  <c r="H703" i="29"/>
  <c r="H586" i="29"/>
  <c r="H466" i="29"/>
  <c r="H418" i="29"/>
  <c r="H228" i="29"/>
  <c r="H229" i="29"/>
  <c r="H949" i="29"/>
  <c r="H149" i="29"/>
  <c r="H61" i="29"/>
  <c r="H64" i="29"/>
  <c r="H665" i="29"/>
  <c r="H344" i="29"/>
  <c r="H908" i="29"/>
  <c r="H865" i="29"/>
  <c r="H789" i="29"/>
  <c r="H147" i="29"/>
  <c r="H224" i="29"/>
  <c r="H384" i="29"/>
  <c r="H827" i="29"/>
  <c r="H22" i="29"/>
  <c r="H27" i="29"/>
  <c r="H190" i="29"/>
  <c r="H222" i="29"/>
  <c r="H101" i="29"/>
  <c r="H304" i="29"/>
  <c r="H103" i="29"/>
  <c r="H420" i="29"/>
  <c r="H509" i="29"/>
  <c r="H347" i="29"/>
  <c r="H829" i="29"/>
  <c r="H906" i="29"/>
  <c r="H378" i="29"/>
  <c r="H583" i="29"/>
  <c r="H306" i="29"/>
  <c r="H944" i="29"/>
  <c r="H549" i="29"/>
  <c r="H26" i="29"/>
  <c r="H463" i="29"/>
  <c r="H871" i="29"/>
  <c r="H265" i="29"/>
  <c r="H105" i="29"/>
  <c r="H188" i="29"/>
  <c r="H507" i="29"/>
  <c r="H513" i="29"/>
  <c r="H669" i="29"/>
  <c r="H192" i="29"/>
  <c r="H745" i="29"/>
  <c r="H381" i="29"/>
  <c r="H419" i="29"/>
  <c r="H388" i="29"/>
  <c r="H625" i="29"/>
  <c r="H705" i="29"/>
  <c r="H750" i="29"/>
  <c r="H588" i="29"/>
  <c r="H760" i="29"/>
  <c r="H276" i="29"/>
  <c r="H29" i="29"/>
  <c r="H960" i="29"/>
  <c r="H510" i="29"/>
  <c r="H63" i="29"/>
  <c r="H631" i="29"/>
  <c r="H235" i="29"/>
  <c r="H948" i="29"/>
  <c r="H23" i="29"/>
  <c r="H145" i="29"/>
  <c r="H280" i="29"/>
  <c r="H642" i="29"/>
  <c r="H274" i="29"/>
  <c r="H66" i="29"/>
  <c r="H947" i="29"/>
  <c r="H909" i="29"/>
  <c r="H828" i="29"/>
  <c r="H183" i="29"/>
  <c r="H877" i="29"/>
  <c r="H628" i="29"/>
  <c r="H60" i="29"/>
  <c r="H794" i="29"/>
  <c r="H869" i="29"/>
  <c r="H356" i="29"/>
  <c r="H663" i="29"/>
  <c r="H707" i="29"/>
  <c r="H385" i="29"/>
  <c r="H191" i="29"/>
  <c r="H348" i="29"/>
  <c r="H308" i="29"/>
  <c r="H622" i="29"/>
  <c r="H106" i="29"/>
  <c r="H154" i="29"/>
  <c r="H757" i="29"/>
  <c r="H35" i="29"/>
  <c r="H915" i="29"/>
  <c r="H596" i="29"/>
  <c r="H357" i="29"/>
  <c r="H582" i="29"/>
  <c r="H587" i="29"/>
  <c r="H720" i="29"/>
  <c r="H468" i="29"/>
  <c r="H264" i="29"/>
  <c r="H515" i="29"/>
  <c r="H148" i="29"/>
  <c r="H542" i="29"/>
  <c r="H421" i="29"/>
  <c r="H876" i="29"/>
  <c r="H150" i="29"/>
  <c r="H111" i="29"/>
  <c r="H704" i="29"/>
  <c r="H461" i="29"/>
  <c r="H114" i="29"/>
  <c r="H914" i="29"/>
  <c r="H552" i="29"/>
  <c r="H305" i="29"/>
  <c r="H25" i="29"/>
  <c r="H866" i="29"/>
  <c r="H954" i="29"/>
  <c r="H798" i="29"/>
  <c r="H864" i="29"/>
  <c r="H796" i="29"/>
  <c r="H714" i="29"/>
  <c r="H833" i="29"/>
  <c r="H799" i="29"/>
  <c r="H159" i="29"/>
  <c r="H234" i="29"/>
  <c r="H316" i="29"/>
  <c r="H599" i="29"/>
  <c r="H424" i="29"/>
  <c r="H521" i="29"/>
  <c r="H559" i="29"/>
  <c r="H320" i="29"/>
  <c r="H679" i="29"/>
  <c r="H437" i="29"/>
  <c r="H392" i="29"/>
  <c r="H425" i="29"/>
  <c r="H382" i="29"/>
  <c r="H668" i="29"/>
  <c r="H474" i="29"/>
  <c r="H546" i="29"/>
  <c r="H318" i="29"/>
  <c r="H238" i="29"/>
  <c r="H39" i="29"/>
  <c r="H160" i="29"/>
  <c r="H351" i="29"/>
  <c r="H756" i="29"/>
  <c r="H747" i="29"/>
  <c r="H76" i="29"/>
  <c r="H352" i="29"/>
  <c r="H677" i="29"/>
  <c r="H921" i="29"/>
  <c r="H761" i="29"/>
  <c r="H473" i="29"/>
  <c r="H79" i="29"/>
  <c r="H520" i="29"/>
  <c r="H791" i="29"/>
  <c r="H360" i="29"/>
  <c r="H746" i="29"/>
  <c r="H506" i="29"/>
  <c r="H33" i="29"/>
  <c r="H34" i="29"/>
  <c r="H547" i="29"/>
  <c r="H432" i="29"/>
  <c r="H278" i="29"/>
  <c r="H387" i="29"/>
  <c r="H71" i="29"/>
  <c r="H826" i="29"/>
  <c r="H951" i="29"/>
  <c r="H839" i="29"/>
  <c r="H667" i="29"/>
  <c r="H627" i="29"/>
  <c r="H551" i="29"/>
  <c r="H40" i="29"/>
  <c r="H156" i="29"/>
  <c r="H152" i="29"/>
  <c r="H673" i="29"/>
  <c r="H478" i="29"/>
  <c r="H464" i="29"/>
  <c r="H758" i="29"/>
  <c r="H637" i="29"/>
  <c r="H200" i="29"/>
  <c r="H303" i="29"/>
  <c r="H717" i="29"/>
  <c r="H956" i="29"/>
  <c r="H38" i="29"/>
  <c r="H69" i="29"/>
  <c r="H719" i="29"/>
  <c r="H881" i="29"/>
  <c r="H440" i="29"/>
  <c r="H842" i="29"/>
  <c r="H840" i="29"/>
  <c r="H231" i="29"/>
  <c r="H343" i="29"/>
  <c r="H602" i="29"/>
  <c r="H638" i="29"/>
  <c r="H482" i="29"/>
  <c r="H379" i="29"/>
  <c r="H585" i="29"/>
  <c r="H239" i="29"/>
  <c r="H346" i="29"/>
  <c r="H957" i="29"/>
  <c r="H682" i="29"/>
  <c r="H113" i="29"/>
  <c r="H597" i="29"/>
  <c r="H518" i="29"/>
  <c r="H358" i="29"/>
  <c r="H790" i="29"/>
  <c r="H158" i="29"/>
  <c r="H41" i="29"/>
  <c r="H755" i="29"/>
  <c r="H875" i="29"/>
  <c r="H65" i="29"/>
  <c r="H359" i="29"/>
  <c r="H600" i="29"/>
  <c r="H394" i="29"/>
  <c r="H918" i="29"/>
  <c r="H708" i="29"/>
  <c r="H62" i="29"/>
  <c r="H793" i="29"/>
  <c r="H556" i="29"/>
  <c r="H1271" i="29"/>
  <c r="H201" i="29"/>
  <c r="H522" i="29"/>
  <c r="H961" i="29"/>
  <c r="H74" i="29"/>
  <c r="H75" i="29"/>
  <c r="H715" i="29"/>
  <c r="H836" i="29"/>
  <c r="H593" i="29"/>
  <c r="H594" i="29"/>
  <c r="H952" i="29"/>
  <c r="H77" i="29"/>
  <c r="H955" i="29"/>
  <c r="H354" i="29"/>
  <c r="H270" i="29"/>
  <c r="H472" i="29"/>
  <c r="H516" i="29"/>
  <c r="H874" i="29"/>
  <c r="H953" i="29"/>
  <c r="H716" i="29"/>
  <c r="H37" i="29"/>
  <c r="H355" i="29"/>
  <c r="H431" i="29"/>
  <c r="H434" i="29"/>
  <c r="H629" i="29"/>
  <c r="H911" i="29"/>
  <c r="H831" i="29"/>
  <c r="H672" i="29"/>
  <c r="H232" i="29"/>
  <c r="H428" i="29"/>
  <c r="H117" i="29"/>
  <c r="H153" i="29"/>
  <c r="H959" i="29"/>
  <c r="H872" i="29"/>
  <c r="H554" i="29"/>
  <c r="H674" i="29"/>
  <c r="H195" i="29"/>
  <c r="H558" i="29"/>
  <c r="H157" i="29"/>
  <c r="H30" i="29"/>
  <c r="H313" i="29"/>
  <c r="H595" i="29"/>
  <c r="H1219" i="29"/>
  <c r="H477" i="29"/>
  <c r="H1162" i="29"/>
  <c r="H800" i="29"/>
  <c r="H718" i="29"/>
  <c r="H161" i="29"/>
  <c r="H873" i="29"/>
  <c r="H713" i="29"/>
  <c r="H81" i="29"/>
  <c r="H514" i="29"/>
  <c r="H72" i="29"/>
  <c r="H429" i="29"/>
  <c r="H837" i="29"/>
  <c r="H108" i="29"/>
  <c r="H920" i="29"/>
  <c r="H32" i="29"/>
  <c r="H317" i="29"/>
  <c r="H797" i="29"/>
  <c r="H112" i="29"/>
  <c r="H662" i="29"/>
  <c r="H236" i="29"/>
  <c r="H838" i="29"/>
  <c r="H441" i="29"/>
  <c r="H73" i="29"/>
  <c r="H517" i="29"/>
  <c r="H272" i="29"/>
  <c r="H1289" i="29"/>
  <c r="H198" i="29"/>
  <c r="H678" i="29"/>
  <c r="H710" i="29"/>
  <c r="H832" i="29"/>
  <c r="H393" i="29"/>
  <c r="H223" i="29"/>
  <c r="H795" i="29"/>
  <c r="H635" i="29"/>
  <c r="H237" i="29"/>
  <c r="H67" i="29"/>
  <c r="H70" i="29"/>
  <c r="H398" i="29"/>
  <c r="H680" i="29"/>
  <c r="H1269" i="29"/>
  <c r="H878" i="29"/>
  <c r="H36" i="29"/>
  <c r="H240" i="29"/>
  <c r="H399" i="29"/>
  <c r="H350" i="29"/>
  <c r="H261" i="29"/>
  <c r="H476" i="29"/>
  <c r="H557" i="29"/>
  <c r="H917" i="29"/>
  <c r="H553" i="29"/>
  <c r="H233" i="29"/>
  <c r="H115" i="29"/>
  <c r="H958" i="29"/>
  <c r="H321" i="29"/>
  <c r="H630" i="29"/>
  <c r="H273" i="29"/>
  <c r="H197" i="29"/>
  <c r="H676" i="29"/>
  <c r="H706" i="29"/>
  <c r="H480" i="29"/>
  <c r="H626" i="29"/>
  <c r="H28" i="29"/>
  <c r="H1277" i="29"/>
  <c r="H548" i="29"/>
  <c r="H199" i="29"/>
  <c r="H396" i="29"/>
  <c r="H519" i="29"/>
  <c r="H1408" i="29"/>
  <c r="H946" i="29"/>
  <c r="H438" i="29"/>
  <c r="H880" i="29"/>
  <c r="H671" i="29"/>
  <c r="H712" i="29"/>
  <c r="H1330" i="29"/>
  <c r="H225" i="29"/>
  <c r="H511" i="29"/>
  <c r="H349" i="29"/>
  <c r="H1474" i="29"/>
  <c r="H950" i="29"/>
  <c r="H422" i="29"/>
  <c r="H430" i="29"/>
  <c r="H241" i="29"/>
  <c r="H319" i="29"/>
  <c r="H670" i="29"/>
  <c r="H269" i="29"/>
  <c r="H314" i="29"/>
  <c r="H391" i="29"/>
  <c r="H263" i="29"/>
  <c r="H835" i="29"/>
  <c r="H383" i="29"/>
  <c r="H281" i="29"/>
  <c r="H1193" i="29"/>
  <c r="H1197" i="29"/>
  <c r="H194" i="29"/>
  <c r="H390" i="29"/>
  <c r="H916" i="29"/>
  <c r="H1319" i="29"/>
  <c r="H1391" i="29"/>
  <c r="H639" i="29"/>
  <c r="H361" i="29"/>
  <c r="H1470" i="29"/>
  <c r="H1190" i="29"/>
  <c r="H1220" i="29"/>
  <c r="H1223" i="29"/>
  <c r="H1228" i="29"/>
  <c r="H1237" i="29"/>
  <c r="H116" i="29"/>
  <c r="H561" i="29"/>
  <c r="H1385" i="29"/>
  <c r="H922" i="29"/>
  <c r="H1154" i="29"/>
  <c r="H711" i="29"/>
  <c r="H1211" i="29"/>
  <c r="H1160" i="29"/>
  <c r="H380" i="29"/>
  <c r="H1311" i="29"/>
  <c r="H1363" i="29"/>
  <c r="H802" i="29"/>
  <c r="H479" i="29"/>
  <c r="H1375" i="29"/>
  <c r="H801" i="29"/>
  <c r="H753" i="29"/>
  <c r="H427" i="29"/>
  <c r="H1158" i="29"/>
  <c r="H555" i="29"/>
  <c r="H675" i="29"/>
  <c r="H196" i="29"/>
  <c r="H601" i="29"/>
  <c r="H439" i="29"/>
  <c r="H834" i="29"/>
  <c r="H759" i="29"/>
  <c r="H80" i="29"/>
  <c r="H109" i="29"/>
  <c r="H512" i="29"/>
  <c r="H681" i="29"/>
  <c r="H481" i="29"/>
  <c r="H1234" i="29"/>
  <c r="H1358" i="29"/>
  <c r="H277" i="29"/>
  <c r="H120" i="29"/>
  <c r="H562" i="29"/>
  <c r="H640" i="29"/>
  <c r="H1476" i="29"/>
  <c r="H592" i="29"/>
  <c r="H262" i="29"/>
  <c r="H868" i="29"/>
  <c r="H1282" i="29"/>
  <c r="H189" i="29"/>
  <c r="H389" i="29"/>
  <c r="H155" i="29"/>
  <c r="H1320" i="29"/>
  <c r="H1368" i="29"/>
  <c r="H1379" i="29"/>
  <c r="H470" i="29"/>
  <c r="H1236" i="29"/>
  <c r="H275" i="29"/>
  <c r="H1342" i="29"/>
  <c r="H68" i="29"/>
  <c r="H1453" i="29"/>
  <c r="H311" i="29"/>
  <c r="H1195" i="29"/>
  <c r="H1157" i="29"/>
  <c r="H1248" i="29"/>
  <c r="H397" i="29"/>
  <c r="H1395" i="29"/>
  <c r="H841" i="29"/>
  <c r="H591" i="29"/>
  <c r="H633" i="29"/>
  <c r="H545" i="29"/>
  <c r="H1278" i="29"/>
  <c r="H636" i="29"/>
  <c r="H1164" i="29"/>
  <c r="H395" i="29"/>
  <c r="H1322" i="29"/>
  <c r="H1323" i="29"/>
  <c r="H1370" i="29"/>
  <c r="H118" i="29"/>
  <c r="H1400" i="29"/>
  <c r="H435" i="29"/>
  <c r="H1417" i="29"/>
  <c r="H1205" i="29"/>
  <c r="H31" i="29"/>
  <c r="H315" i="29"/>
  <c r="H1325" i="29"/>
  <c r="H1339" i="29"/>
  <c r="H119" i="29"/>
  <c r="H1414" i="29"/>
  <c r="H1428" i="29"/>
  <c r="H1174" i="29"/>
  <c r="H1240" i="29"/>
  <c r="H1257" i="29"/>
  <c r="H1284" i="29"/>
  <c r="H1313" i="29"/>
  <c r="H187" i="29"/>
  <c r="H1334" i="29"/>
  <c r="H1167" i="29"/>
  <c r="H1168" i="29"/>
  <c r="H1441" i="29"/>
  <c r="H310" i="29"/>
  <c r="H752" i="29"/>
  <c r="H1184" i="29"/>
  <c r="H1206" i="29"/>
  <c r="H754" i="29"/>
  <c r="H1213" i="29"/>
  <c r="H475" i="29"/>
  <c r="H598" i="29"/>
  <c r="H1251" i="29"/>
  <c r="H1261" i="29"/>
  <c r="H1356" i="29"/>
  <c r="H1361" i="29"/>
  <c r="H919" i="29"/>
  <c r="H1406" i="29"/>
  <c r="H1437" i="29"/>
  <c r="H1440" i="29"/>
  <c r="H589" i="29"/>
  <c r="H271" i="29"/>
  <c r="H185" i="29"/>
  <c r="H1268" i="29"/>
  <c r="H1275" i="29"/>
  <c r="H1373" i="29"/>
  <c r="H433" i="29"/>
  <c r="H1419" i="29"/>
  <c r="H1429" i="29"/>
  <c r="H1431" i="29"/>
  <c r="H1179" i="29"/>
  <c r="H1207" i="29"/>
  <c r="H634" i="29"/>
  <c r="H1362" i="29"/>
  <c r="H266" i="29"/>
  <c r="H632" i="29"/>
  <c r="H1285" i="29"/>
  <c r="H1303" i="29"/>
  <c r="H279" i="29"/>
  <c r="H1459" i="29"/>
  <c r="H110" i="29"/>
  <c r="H121" i="29"/>
  <c r="H1202" i="29"/>
  <c r="H624" i="29"/>
  <c r="H1301" i="29"/>
  <c r="H1306" i="29"/>
  <c r="H1326" i="29"/>
  <c r="H1350" i="29"/>
  <c r="H436" i="29"/>
  <c r="H1438" i="29"/>
  <c r="H1443" i="29"/>
  <c r="H230" i="29"/>
  <c r="H1182" i="29"/>
  <c r="H1209" i="29"/>
  <c r="H1300" i="29"/>
  <c r="H1305" i="29"/>
  <c r="H560" i="29"/>
  <c r="H1392" i="29"/>
  <c r="H1445" i="29"/>
  <c r="H151" i="29"/>
  <c r="H1191" i="29"/>
  <c r="H353" i="29"/>
  <c r="H1299" i="29"/>
  <c r="H1344" i="29"/>
  <c r="H1354" i="29"/>
  <c r="H1355" i="29"/>
  <c r="H1386" i="29"/>
  <c r="H1396" i="29"/>
  <c r="H830" i="29"/>
  <c r="H1477" i="29"/>
  <c r="H913" i="29"/>
  <c r="H1210" i="29"/>
  <c r="H1215" i="29"/>
  <c r="H1232" i="29"/>
  <c r="H1244" i="29"/>
  <c r="H1308" i="29"/>
  <c r="H1314" i="29"/>
  <c r="H1389" i="29"/>
  <c r="H1423" i="29"/>
  <c r="H1456" i="29"/>
  <c r="H471" i="29"/>
  <c r="H1194" i="29"/>
  <c r="H1256" i="29"/>
  <c r="H1296" i="29"/>
  <c r="H1369" i="29"/>
  <c r="H1374" i="29"/>
  <c r="H1411" i="29"/>
  <c r="H1415" i="29"/>
  <c r="H1173" i="29"/>
  <c r="H1471" i="29"/>
  <c r="H1201" i="29"/>
  <c r="H1254" i="29"/>
  <c r="H1321" i="29"/>
  <c r="H1372" i="29"/>
  <c r="H1388" i="29"/>
  <c r="H1447" i="29"/>
  <c r="H1448" i="29"/>
  <c r="H1462" i="29"/>
  <c r="H1177" i="29"/>
  <c r="H1214" i="29"/>
  <c r="H1235" i="29"/>
  <c r="H1245" i="29"/>
  <c r="H1260" i="29"/>
  <c r="H1265" i="29"/>
  <c r="H1266" i="29"/>
  <c r="H1274" i="29"/>
  <c r="H1346" i="29"/>
  <c r="H1402" i="29"/>
  <c r="H1410" i="29"/>
  <c r="H1418" i="29"/>
  <c r="H1442" i="29"/>
  <c r="H426" i="29"/>
  <c r="H1217" i="29"/>
  <c r="H1239" i="29"/>
  <c r="H1262" i="29"/>
  <c r="H1267" i="29"/>
  <c r="H1270" i="29"/>
  <c r="H1312" i="29"/>
  <c r="H1316" i="29"/>
  <c r="H1332" i="29"/>
  <c r="H1335" i="29"/>
  <c r="H1171" i="29"/>
  <c r="H1446" i="29"/>
  <c r="H1451" i="29"/>
  <c r="H1180" i="29"/>
  <c r="H1156" i="29"/>
  <c r="H1203" i="29"/>
  <c r="H1227" i="29"/>
  <c r="H1249" i="29"/>
  <c r="H1276" i="29"/>
  <c r="H1340" i="29"/>
  <c r="H1352" i="29"/>
  <c r="H1364" i="29"/>
  <c r="H1376" i="29"/>
  <c r="H1426" i="29"/>
  <c r="H1432" i="29"/>
  <c r="H1455" i="29"/>
  <c r="H1463" i="29"/>
  <c r="H1218" i="29"/>
  <c r="H1318" i="29"/>
  <c r="H1327" i="29"/>
  <c r="H1347" i="29"/>
  <c r="H1366" i="29"/>
  <c r="H1367" i="29"/>
  <c r="H1170" i="29"/>
  <c r="H1435" i="29"/>
  <c r="H1444" i="29"/>
  <c r="H1178" i="29"/>
  <c r="H1188" i="29"/>
  <c r="H1208" i="29"/>
  <c r="H1212" i="29"/>
  <c r="H1159" i="29"/>
  <c r="H1243" i="29"/>
  <c r="H1255" i="29"/>
  <c r="H1272" i="29"/>
  <c r="H1281" i="29"/>
  <c r="H1286" i="29"/>
  <c r="H1288" i="29"/>
  <c r="H1315" i="29"/>
  <c r="H1349" i="29"/>
  <c r="H1381" i="29"/>
  <c r="H1382" i="29"/>
  <c r="H1404" i="29"/>
  <c r="H1413" i="29"/>
  <c r="H879" i="29"/>
  <c r="H1436" i="29"/>
  <c r="H1458" i="29"/>
  <c r="H1460" i="29"/>
  <c r="H1176" i="29"/>
  <c r="H1155" i="29"/>
  <c r="H1186" i="29"/>
  <c r="H1189" i="29"/>
  <c r="H1222" i="29"/>
  <c r="H1290" i="29"/>
  <c r="H1292" i="29"/>
  <c r="H1165" i="29"/>
  <c r="H1394" i="29"/>
  <c r="H1409" i="29"/>
  <c r="H467" i="29"/>
  <c r="H550" i="29"/>
  <c r="H1466" i="29"/>
  <c r="H1467" i="29"/>
  <c r="H1469" i="29"/>
  <c r="H1204" i="29"/>
  <c r="H1216" i="29"/>
  <c r="H1241" i="29"/>
  <c r="H1252" i="29"/>
  <c r="H1287" i="29"/>
  <c r="H1309" i="29"/>
  <c r="H1324" i="29"/>
  <c r="H1329" i="29"/>
  <c r="H1331" i="29"/>
  <c r="H1365" i="29"/>
  <c r="H1169" i="29"/>
  <c r="H1425" i="29"/>
  <c r="H1464" i="29"/>
  <c r="H1187" i="29"/>
  <c r="H1192" i="29"/>
  <c r="H1224" i="29"/>
  <c r="H1247" i="29"/>
  <c r="H1250" i="29"/>
  <c r="H1263" i="29"/>
  <c r="H1273" i="29"/>
  <c r="H1297" i="29"/>
  <c r="H1163" i="29"/>
  <c r="H1307" i="29"/>
  <c r="H1338" i="29"/>
  <c r="H1353" i="29"/>
  <c r="H1384" i="29"/>
  <c r="H1390" i="29"/>
  <c r="H1405" i="29"/>
  <c r="H1407" i="29"/>
  <c r="H1416" i="29"/>
  <c r="H1427" i="29"/>
  <c r="H1430" i="29"/>
  <c r="H386" i="29"/>
  <c r="H1172" i="29"/>
  <c r="H1452" i="29"/>
  <c r="H1472" i="29"/>
  <c r="H1153" i="29"/>
  <c r="H1221" i="29"/>
  <c r="H1226" i="29"/>
  <c r="H1230" i="29"/>
  <c r="H1246" i="29"/>
  <c r="H1293" i="29"/>
  <c r="H1302" i="29"/>
  <c r="H1304" i="29"/>
  <c r="H1328" i="29"/>
  <c r="H1336" i="29"/>
  <c r="H1345" i="29"/>
  <c r="H1360" i="29"/>
  <c r="H1412" i="29"/>
  <c r="H1421" i="29"/>
  <c r="H1434" i="29"/>
  <c r="H1439" i="29"/>
  <c r="H1449" i="29"/>
  <c r="H1175" i="29"/>
  <c r="H1196" i="29"/>
  <c r="H1199" i="29"/>
  <c r="H1200" i="29"/>
  <c r="H1225" i="29"/>
  <c r="H1229" i="29"/>
  <c r="H1231" i="29"/>
  <c r="H1233" i="29"/>
  <c r="H1238" i="29"/>
  <c r="H1253" i="29"/>
  <c r="H1259" i="29"/>
  <c r="H1264" i="29"/>
  <c r="H1280" i="29"/>
  <c r="H1291" i="29"/>
  <c r="H1343" i="29"/>
  <c r="H1166" i="29"/>
  <c r="H1380" i="29"/>
  <c r="H1387" i="29"/>
  <c r="H1401" i="29"/>
  <c r="H1424" i="29"/>
  <c r="H1468" i="29"/>
  <c r="H882" i="29"/>
  <c r="H1242" i="29"/>
  <c r="H1279" i="29"/>
  <c r="H1298" i="29"/>
  <c r="H1310" i="29"/>
  <c r="H1341" i="29"/>
  <c r="H1359" i="29"/>
  <c r="H1371" i="29"/>
  <c r="H1378" i="29"/>
  <c r="H1399" i="29"/>
  <c r="H1454" i="29"/>
  <c r="H1465" i="29"/>
  <c r="H1473" i="29"/>
  <c r="H1181" i="29"/>
  <c r="H462" i="29"/>
  <c r="H1258" i="29"/>
  <c r="H1283" i="29"/>
  <c r="H1294" i="29"/>
  <c r="H1295" i="29"/>
  <c r="H1161" i="29"/>
  <c r="H1333" i="29"/>
  <c r="H1337" i="29"/>
  <c r="H1351" i="29"/>
  <c r="I513" i="29"/>
  <c r="A6" i="1" l="1" a="1"/>
  <c r="A6" i="1" s="1"/>
  <c r="A51" i="9" l="1" a="1"/>
  <c r="A51" i="9" s="1"/>
  <c r="A51" i="16" a="1"/>
  <c r="A51" i="16" s="1"/>
  <c r="A51" i="3" a="1"/>
  <c r="A51" i="3" s="1"/>
  <c r="A51" i="6" a="1"/>
  <c r="A51" i="6" s="1"/>
  <c r="A51" i="23" a="1"/>
  <c r="A51" i="23" s="1"/>
  <c r="A51" i="14" a="1"/>
  <c r="A51" i="14" s="1"/>
  <c r="A51" i="12" a="1"/>
  <c r="A51" i="12" s="1"/>
  <c r="A51" i="19" a="1"/>
  <c r="A51" i="19" s="1"/>
  <c r="A51" i="8" a="1"/>
  <c r="A51" i="8" s="1"/>
  <c r="A51" i="4" a="1"/>
  <c r="A51" i="4" s="1"/>
  <c r="A51" i="7" a="1"/>
  <c r="A51" i="7" s="1"/>
  <c r="A51" i="18" a="1"/>
  <c r="A51" i="18" s="1"/>
  <c r="A51" i="13" a="1"/>
  <c r="A51" i="13" s="1"/>
  <c r="A51" i="22" a="1"/>
  <c r="A51" i="22" s="1"/>
  <c r="A51" i="10" a="1"/>
  <c r="A51" i="10" s="1"/>
  <c r="A51" i="11" a="1"/>
  <c r="A51" i="11" s="1"/>
  <c r="A51" i="21" a="1"/>
  <c r="A51" i="21" s="1"/>
  <c r="A51" i="17" a="1"/>
  <c r="A51" i="17" s="1"/>
  <c r="A51" i="20" a="1"/>
  <c r="A51" i="20" s="1"/>
  <c r="A6" i="25" a="1"/>
  <c r="A6" i="25" s="1"/>
  <c r="A6" i="21" a="1"/>
  <c r="A6" i="21" s="1"/>
  <c r="A6" i="16" a="1"/>
  <c r="A6" i="16" s="1"/>
  <c r="A6" i="23" a="1"/>
  <c r="A6" i="23" s="1"/>
  <c r="A6" i="20" a="1"/>
  <c r="A6" i="2" a="1"/>
  <c r="A6" i="2" s="1"/>
  <c r="A6" i="7" a="1"/>
  <c r="A6" i="7" s="1"/>
  <c r="A6" i="6" a="1"/>
  <c r="A6" i="6" s="1"/>
  <c r="A6" i="5" a="1"/>
  <c r="A6" i="5" s="1"/>
  <c r="A6" i="18" a="1"/>
  <c r="A6" i="18" s="1"/>
  <c r="A6" i="19" a="1"/>
  <c r="A6" i="19" s="1"/>
  <c r="A6" i="24" a="1"/>
  <c r="A6" i="24" s="1"/>
  <c r="A6" i="12" a="1"/>
  <c r="A6" i="12" s="1"/>
  <c r="A6" i="3" a="1"/>
  <c r="A6" i="3" s="1"/>
  <c r="A6" i="10" a="1"/>
  <c r="A6" i="10" s="1"/>
  <c r="A6" i="9" a="1"/>
  <c r="A6" i="9" s="1"/>
  <c r="A6" i="11" a="1"/>
  <c r="A6" i="11" s="1"/>
  <c r="A6" i="8" a="1"/>
  <c r="A6" i="8" s="1"/>
  <c r="A6" i="15" a="1"/>
  <c r="A6" i="15" s="1"/>
  <c r="A6" i="4" a="1"/>
  <c r="A6" i="4" s="1"/>
  <c r="A6" i="14" a="1"/>
  <c r="A6" i="14" s="1"/>
  <c r="L2" i="14" s="1" a="1"/>
  <c r="L2" i="14" s="1"/>
  <c r="A6" i="13" a="1"/>
  <c r="A6" i="13" s="1"/>
  <c r="A6" i="22" a="1"/>
  <c r="A6" i="22" s="1"/>
  <c r="P7" i="18" l="1"/>
  <c r="P7" i="16"/>
  <c r="P13" i="23"/>
  <c r="P9" i="23"/>
  <c r="P12" i="23"/>
  <c r="P19" i="23"/>
  <c r="Q20" i="23"/>
  <c r="P11" i="23"/>
  <c r="P20" i="23"/>
  <c r="P15" i="23"/>
  <c r="P10" i="23"/>
  <c r="P14" i="23"/>
  <c r="P8" i="23"/>
  <c r="P7" i="23"/>
  <c r="Q19" i="23"/>
  <c r="P7" i="7"/>
  <c r="P7" i="21"/>
  <c r="A6" i="20"/>
  <c r="P7" i="20"/>
  <c r="P7" i="2"/>
  <c r="P7" i="5"/>
  <c r="P7" i="6"/>
  <c r="P7" i="19"/>
  <c r="P7" i="24"/>
  <c r="P7" i="10"/>
  <c r="P7" i="12"/>
  <c r="P7" i="3"/>
  <c r="P7" i="4"/>
  <c r="Q20" i="11"/>
  <c r="P15" i="11"/>
  <c r="P20" i="11"/>
  <c r="P10" i="11"/>
  <c r="P14" i="11"/>
  <c r="Q19" i="11"/>
  <c r="P7" i="11"/>
  <c r="P9" i="11"/>
  <c r="P13" i="11"/>
  <c r="P19" i="11"/>
  <c r="P12" i="11"/>
  <c r="P8" i="11"/>
  <c r="P11" i="11"/>
  <c r="P13" i="13"/>
  <c r="P19" i="13"/>
  <c r="P12" i="13"/>
  <c r="P8" i="13"/>
  <c r="P7" i="22"/>
  <c r="P7" i="9"/>
  <c r="Q20" i="13"/>
  <c r="P7" i="1"/>
  <c r="P7" i="13"/>
  <c r="P9" i="13"/>
  <c r="P7" i="8"/>
  <c r="P11" i="13"/>
  <c r="P20" i="13"/>
  <c r="P7" i="14"/>
  <c r="P15" i="13"/>
  <c r="P10" i="13"/>
  <c r="P7" i="15"/>
  <c r="P14" i="13"/>
  <c r="Q19" i="13"/>
  <c r="P8" i="4"/>
  <c r="P14" i="16"/>
  <c r="P10" i="14"/>
  <c r="P9" i="14"/>
  <c r="P8" i="14"/>
  <c r="P12" i="14"/>
  <c r="P14" i="14"/>
  <c r="P13" i="14"/>
  <c r="P15" i="14"/>
  <c r="P11" i="14"/>
  <c r="P10" i="18"/>
  <c r="P9" i="18"/>
  <c r="P11" i="18"/>
  <c r="P15" i="18"/>
  <c r="P14" i="18"/>
  <c r="P13" i="18"/>
  <c r="P12" i="18"/>
  <c r="P8" i="18"/>
  <c r="Q20" i="14"/>
  <c r="Q19" i="14"/>
  <c r="P20" i="14"/>
  <c r="P19" i="14"/>
  <c r="L2" i="18" a="1"/>
  <c r="L2" i="18" s="1"/>
  <c r="Q20" i="18"/>
  <c r="Q19" i="18"/>
  <c r="P20" i="18"/>
  <c r="P19" i="18"/>
  <c r="Q21" i="14" l="1"/>
  <c r="Q21" i="11"/>
  <c r="Q21" i="18"/>
  <c r="Q21" i="23"/>
  <c r="Q21" i="13"/>
  <c r="L2" i="16" a="1"/>
  <c r="L2" i="16" s="1"/>
  <c r="P14" i="4"/>
  <c r="P13" i="16"/>
  <c r="P15" i="16"/>
  <c r="L2" i="4" a="1"/>
  <c r="L2" i="4" s="1"/>
  <c r="P10" i="4"/>
  <c r="P8" i="16"/>
  <c r="P20" i="16"/>
  <c r="P9" i="4"/>
  <c r="P15" i="4"/>
  <c r="P9" i="16"/>
  <c r="Q20" i="16"/>
  <c r="P11" i="4"/>
  <c r="P11" i="16"/>
  <c r="P10" i="16"/>
  <c r="P19" i="16"/>
  <c r="Q19" i="4"/>
  <c r="P12" i="4"/>
  <c r="Q19" i="16"/>
  <c r="P19" i="4"/>
  <c r="P13" i="4"/>
  <c r="P12" i="16"/>
  <c r="P20" i="4"/>
  <c r="Q20" i="4"/>
  <c r="P15" i="20"/>
  <c r="P11" i="20"/>
  <c r="P12" i="20"/>
  <c r="P10" i="20"/>
  <c r="P9" i="20"/>
  <c r="P14" i="20"/>
  <c r="P13" i="20"/>
  <c r="P8" i="20"/>
  <c r="P12" i="12"/>
  <c r="P15" i="12"/>
  <c r="P11" i="12"/>
  <c r="P10" i="12"/>
  <c r="P9" i="12"/>
  <c r="P8" i="12"/>
  <c r="P14" i="12"/>
  <c r="P13" i="12"/>
  <c r="P14" i="10"/>
  <c r="P8" i="10"/>
  <c r="P13" i="10"/>
  <c r="P9" i="10"/>
  <c r="P12" i="10"/>
  <c r="P11" i="10"/>
  <c r="P10" i="10"/>
  <c r="P15" i="10"/>
  <c r="P12" i="8"/>
  <c r="P11" i="8"/>
  <c r="P8" i="8"/>
  <c r="P10" i="8"/>
  <c r="P9" i="8"/>
  <c r="P15" i="8"/>
  <c r="P14" i="8"/>
  <c r="P13" i="8"/>
  <c r="P10" i="7"/>
  <c r="P9" i="7"/>
  <c r="P13" i="7"/>
  <c r="P8" i="7"/>
  <c r="P11" i="7"/>
  <c r="P15" i="7"/>
  <c r="P14" i="7"/>
  <c r="P12" i="7"/>
  <c r="P14" i="15"/>
  <c r="P13" i="15"/>
  <c r="P10" i="15"/>
  <c r="P9" i="15"/>
  <c r="P12" i="15"/>
  <c r="P8" i="15"/>
  <c r="P11" i="15"/>
  <c r="P15" i="15"/>
  <c r="P14" i="24"/>
  <c r="P15" i="24"/>
  <c r="P13" i="24"/>
  <c r="P8" i="24"/>
  <c r="P9" i="24"/>
  <c r="P12" i="24"/>
  <c r="P11" i="24"/>
  <c r="P10" i="24"/>
  <c r="P8" i="6"/>
  <c r="P15" i="6"/>
  <c r="P14" i="6"/>
  <c r="P13" i="6"/>
  <c r="P12" i="6"/>
  <c r="P11" i="6"/>
  <c r="P10" i="6"/>
  <c r="P9" i="6"/>
  <c r="P12" i="22"/>
  <c r="P11" i="22"/>
  <c r="P15" i="22"/>
  <c r="P10" i="22"/>
  <c r="P9" i="22"/>
  <c r="P8" i="22"/>
  <c r="P14" i="22"/>
  <c r="P13" i="22"/>
  <c r="P10" i="1"/>
  <c r="P14" i="1"/>
  <c r="P13" i="1"/>
  <c r="P12" i="1"/>
  <c r="P11" i="1"/>
  <c r="P15" i="1"/>
  <c r="P9" i="1"/>
  <c r="P8" i="1"/>
  <c r="P14" i="2"/>
  <c r="P8" i="2"/>
  <c r="P10" i="2"/>
  <c r="P13" i="2"/>
  <c r="P12" i="2"/>
  <c r="P11" i="2"/>
  <c r="P15" i="2"/>
  <c r="P9" i="2"/>
  <c r="P12" i="21"/>
  <c r="P11" i="21"/>
  <c r="P14" i="21"/>
  <c r="P15" i="21"/>
  <c r="P10" i="21"/>
  <c r="P8" i="21"/>
  <c r="P9" i="21"/>
  <c r="P13" i="21"/>
  <c r="P12" i="3"/>
  <c r="P11" i="3"/>
  <c r="P8" i="3"/>
  <c r="P15" i="3"/>
  <c r="P13" i="3"/>
  <c r="P10" i="3"/>
  <c r="P9" i="3"/>
  <c r="P14" i="3"/>
  <c r="P10" i="5"/>
  <c r="P15" i="5"/>
  <c r="P9" i="5"/>
  <c r="P13" i="5"/>
  <c r="P12" i="5"/>
  <c r="P8" i="5"/>
  <c r="P14" i="5"/>
  <c r="P11" i="5"/>
  <c r="P8" i="19"/>
  <c r="P11" i="19"/>
  <c r="P15" i="19"/>
  <c r="P10" i="19"/>
  <c r="P14" i="19"/>
  <c r="P12" i="19"/>
  <c r="P13" i="19"/>
  <c r="P9" i="19"/>
  <c r="P14" i="9"/>
  <c r="P8" i="9"/>
  <c r="P13" i="9"/>
  <c r="P12" i="9"/>
  <c r="P11" i="9"/>
  <c r="P15" i="9"/>
  <c r="P10" i="9"/>
  <c r="P9" i="9"/>
  <c r="P20" i="1"/>
  <c r="P19" i="1"/>
  <c r="L2" i="22" a="1"/>
  <c r="L2" i="22" s="1"/>
  <c r="P19" i="22"/>
  <c r="Q20" i="22"/>
  <c r="Q19" i="22"/>
  <c r="P20" i="22"/>
  <c r="L2" i="21" a="1"/>
  <c r="L2" i="21" s="1"/>
  <c r="Q20" i="21"/>
  <c r="Q19" i="21"/>
  <c r="P20" i="21"/>
  <c r="P19" i="21"/>
  <c r="L2" i="3" a="1"/>
  <c r="L2" i="3" s="1"/>
  <c r="Q20" i="3"/>
  <c r="P19" i="3"/>
  <c r="P20" i="3"/>
  <c r="Q19" i="3"/>
  <c r="L2" i="5" a="1"/>
  <c r="L2" i="5" s="1"/>
  <c r="P19" i="5"/>
  <c r="Q19" i="5"/>
  <c r="P20" i="5"/>
  <c r="Q20" i="5"/>
  <c r="L2" i="9" a="1"/>
  <c r="L2" i="9" s="1"/>
  <c r="P20" i="9"/>
  <c r="P19" i="9"/>
  <c r="Q19" i="9"/>
  <c r="Q20" i="9"/>
  <c r="L2" i="12" a="1"/>
  <c r="L2" i="12" s="1"/>
  <c r="Q20" i="12"/>
  <c r="P20" i="12"/>
  <c r="Q19" i="12"/>
  <c r="P19" i="12"/>
  <c r="L2" i="11" a="1"/>
  <c r="L2" i="11" s="1"/>
  <c r="L2" i="10" a="1"/>
  <c r="L2" i="10" s="1"/>
  <c r="Q19" i="10"/>
  <c r="P19" i="10"/>
  <c r="P20" i="10"/>
  <c r="Q20" i="10"/>
  <c r="L2" i="8" a="1"/>
  <c r="L2" i="8" s="1"/>
  <c r="Q20" i="8"/>
  <c r="P20" i="8"/>
  <c r="Q19" i="8"/>
  <c r="P19" i="8"/>
  <c r="P20" i="2"/>
  <c r="P19" i="2"/>
  <c r="L2" i="7" a="1"/>
  <c r="L2" i="7" s="1"/>
  <c r="Q19" i="7"/>
  <c r="Q20" i="7"/>
  <c r="P19" i="7"/>
  <c r="P20" i="7"/>
  <c r="L2" i="20" a="1"/>
  <c r="L2" i="20" s="1"/>
  <c r="P20" i="20"/>
  <c r="P19" i="20"/>
  <c r="Q20" i="20"/>
  <c r="Q19" i="20"/>
  <c r="L2" i="23" a="1"/>
  <c r="L2" i="23" s="1"/>
  <c r="L2" i="15" a="1"/>
  <c r="L2" i="15" s="1"/>
  <c r="Q20" i="15"/>
  <c r="P20" i="15"/>
  <c r="Q19" i="15"/>
  <c r="P19" i="15"/>
  <c r="L2" i="19" a="1"/>
  <c r="L2" i="19" s="1"/>
  <c r="P20" i="19"/>
  <c r="Q19" i="19"/>
  <c r="P19" i="19"/>
  <c r="Q20" i="19"/>
  <c r="L2" i="13" a="1"/>
  <c r="L2" i="13" s="1"/>
  <c r="L2" i="24" a="1"/>
  <c r="L2" i="24" s="1"/>
  <c r="Q20" i="24"/>
  <c r="Q19" i="24"/>
  <c r="P20" i="24"/>
  <c r="P19" i="24"/>
  <c r="L2" i="6" a="1"/>
  <c r="L2" i="6" s="1"/>
  <c r="Q20" i="6"/>
  <c r="P20" i="6"/>
  <c r="Q19" i="6"/>
  <c r="P19" i="6"/>
  <c r="L2" i="2" a="1"/>
  <c r="L2" i="2" s="1"/>
  <c r="Q20" i="2"/>
  <c r="Q19" i="2"/>
  <c r="L2" i="1" a="1"/>
  <c r="L2" i="1" s="1"/>
  <c r="Q19" i="1"/>
  <c r="Q20" i="1"/>
  <c r="Q21" i="6" l="1"/>
  <c r="Q21" i="15"/>
  <c r="Q21" i="3"/>
  <c r="Q21" i="20"/>
  <c r="Q21" i="2"/>
  <c r="Q21" i="10"/>
  <c r="Q21" i="24"/>
  <c r="Q21" i="4"/>
  <c r="Q21" i="7"/>
  <c r="Q21" i="8"/>
  <c r="Q21" i="9"/>
  <c r="Q21" i="21"/>
  <c r="Q21" i="22"/>
  <c r="Q21" i="1"/>
  <c r="Q21" i="19"/>
  <c r="Q21" i="5"/>
  <c r="Q21" i="16"/>
  <c r="Q21" i="12"/>
  <c r="A6" i="17" a="1"/>
  <c r="P20" i="17" s="1"/>
  <c r="P19" i="17" l="1"/>
  <c r="P12" i="17"/>
  <c r="P15" i="17"/>
  <c r="P10" i="17"/>
  <c r="P11" i="17"/>
  <c r="P14" i="17"/>
  <c r="Q20" i="17"/>
  <c r="P9" i="17"/>
  <c r="P7" i="17"/>
  <c r="A6" i="17"/>
  <c r="L2" i="17" s="1" a="1"/>
  <c r="L2" i="17" s="1"/>
  <c r="P8" i="17"/>
  <c r="P13" i="17"/>
  <c r="Q19" i="17"/>
  <c r="Q21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<sst xmlns="http://schemas.openxmlformats.org/spreadsheetml/2006/main" count="7041" uniqueCount="2095">
  <si>
    <t>TEAM</t>
  </si>
  <si>
    <t>MANAGER</t>
  </si>
  <si>
    <t>Player</t>
  </si>
  <si>
    <t>GS</t>
  </si>
  <si>
    <t>1B</t>
  </si>
  <si>
    <t>PIN</t>
  </si>
  <si>
    <t>2B</t>
  </si>
  <si>
    <t>LAA</t>
  </si>
  <si>
    <t>3B</t>
  </si>
  <si>
    <t>SS</t>
  </si>
  <si>
    <t>LF</t>
  </si>
  <si>
    <t>SDN</t>
  </si>
  <si>
    <t>RF</t>
  </si>
  <si>
    <t>SP</t>
  </si>
  <si>
    <t>WAN</t>
  </si>
  <si>
    <t>RP</t>
  </si>
  <si>
    <t>TEA</t>
  </si>
  <si>
    <t>ATN</t>
  </si>
  <si>
    <t>SEA</t>
  </si>
  <si>
    <t>SLN</t>
  </si>
  <si>
    <t>CF</t>
  </si>
  <si>
    <t>RF/LF</t>
  </si>
  <si>
    <t>NYN</t>
  </si>
  <si>
    <t>BAA</t>
  </si>
  <si>
    <t>KCA</t>
  </si>
  <si>
    <t>BOA</t>
  </si>
  <si>
    <t>Carded Team</t>
  </si>
  <si>
    <t>Atlanta Braves</t>
  </si>
  <si>
    <t>Don Decker</t>
  </si>
  <si>
    <t>Baltimore Orioles</t>
  </si>
  <si>
    <t>Kevin Gordon</t>
  </si>
  <si>
    <t>Boston Red Sox</t>
  </si>
  <si>
    <t>Cam Comfort</t>
  </si>
  <si>
    <t>Chicago White Sox</t>
  </si>
  <si>
    <t>Chicago Cubs</t>
  </si>
  <si>
    <t>John Arient</t>
  </si>
  <si>
    <t>Cincinnati Reds</t>
  </si>
  <si>
    <t>Cleveland Indians</t>
  </si>
  <si>
    <t>Detroit Tigers</t>
  </si>
  <si>
    <t>Brian Comfort</t>
  </si>
  <si>
    <t>cdhcomfort@msn.com</t>
  </si>
  <si>
    <t>Gatormanddd@comcast.net</t>
  </si>
  <si>
    <t>Kansas City Royals</t>
  </si>
  <si>
    <t>Steve Nieroda</t>
  </si>
  <si>
    <t>Los Angeles Dodgers</t>
  </si>
  <si>
    <t>Rob Calia</t>
  </si>
  <si>
    <t>New York Yankees</t>
  </si>
  <si>
    <t>Matt Slippy</t>
  </si>
  <si>
    <t>New York Mets</t>
  </si>
  <si>
    <t>M2T4@juno.com</t>
  </si>
  <si>
    <t>Oakland Athletics</t>
  </si>
  <si>
    <t>Chris Speer</t>
  </si>
  <si>
    <t>vvcblas@yahoo.com</t>
  </si>
  <si>
    <t>Pittsburgh Pirates</t>
  </si>
  <si>
    <t>Philadelphia Phillies</t>
  </si>
  <si>
    <t>San Diego Padres</t>
  </si>
  <si>
    <t>Seattle Mariners</t>
  </si>
  <si>
    <t>Josh Comfort</t>
  </si>
  <si>
    <t>San Francisco Giants</t>
  </si>
  <si>
    <t>Jason Northway</t>
  </si>
  <si>
    <t>jlnorthway@gmail.com</t>
  </si>
  <si>
    <t>Toronto Blue Jays</t>
  </si>
  <si>
    <t>Washington Nationals</t>
  </si>
  <si>
    <t>CHA</t>
  </si>
  <si>
    <t>CON</t>
  </si>
  <si>
    <t>ARN</t>
  </si>
  <si>
    <t>DEA</t>
  </si>
  <si>
    <t>NYA</t>
  </si>
  <si>
    <t>CHN</t>
  </si>
  <si>
    <t>OAA</t>
  </si>
  <si>
    <t>LAN</t>
  </si>
  <si>
    <t>CIN</t>
  </si>
  <si>
    <t>2B/3B</t>
  </si>
  <si>
    <t>TBA</t>
  </si>
  <si>
    <t>Minnesota Twins</t>
  </si>
  <si>
    <t>St. Louis Cardinals</t>
  </si>
  <si>
    <t>Actual AB/IP</t>
  </si>
  <si>
    <t>jcomfort@zagmail.gonzaga.edu</t>
  </si>
  <si>
    <t>Brian Aucoin</t>
  </si>
  <si>
    <t>brianaucoin35@gmail.com</t>
  </si>
  <si>
    <t xml:space="preserve"> </t>
  </si>
  <si>
    <t>Dea</t>
  </si>
  <si>
    <t>Lan</t>
  </si>
  <si>
    <t>Phn</t>
  </si>
  <si>
    <t>Sea</t>
  </si>
  <si>
    <t>Sln</t>
  </si>
  <si>
    <t>Colorado Rockies</t>
  </si>
  <si>
    <t>Los Angeles Angels</t>
  </si>
  <si>
    <t>C</t>
  </si>
  <si>
    <t>David Steinman</t>
  </si>
  <si>
    <t>Games Started</t>
  </si>
  <si>
    <t>AB/IP</t>
  </si>
  <si>
    <t>Usage %</t>
  </si>
  <si>
    <t>rjcalia23@gmail.com</t>
  </si>
  <si>
    <t>HOA</t>
  </si>
  <si>
    <t>Mick Bauchan</t>
  </si>
  <si>
    <t>redwingmick1@aol.com</t>
  </si>
  <si>
    <t>AB's</t>
  </si>
  <si>
    <t>IP</t>
  </si>
  <si>
    <t>Pitchers</t>
  </si>
  <si>
    <t>Hitters</t>
  </si>
  <si>
    <t>b.comfort@centurylink.net</t>
  </si>
  <si>
    <t>kmgordon8@gmail.com</t>
  </si>
  <si>
    <t>FanGraph ID</t>
  </si>
  <si>
    <t>steinlit@gmail.com</t>
  </si>
  <si>
    <t>LF/RF</t>
  </si>
  <si>
    <t>DH</t>
  </si>
  <si>
    <t>Steve Fleming</t>
  </si>
  <si>
    <t>Pos Eligibility</t>
  </si>
  <si>
    <t>5% Additional AB/IP</t>
  </si>
  <si>
    <t>Actual GS</t>
  </si>
  <si>
    <t>Jim Werschler</t>
  </si>
  <si>
    <t>Ken Atkins</t>
  </si>
  <si>
    <t>bereamudcats@hotmail.com</t>
  </si>
  <si>
    <t>Current</t>
  </si>
  <si>
    <t>Cutdown</t>
  </si>
  <si>
    <t>arient@charter.net</t>
  </si>
  <si>
    <t>snieroda@gmail.com</t>
  </si>
  <si>
    <t>fleming2244@yahoo.com</t>
  </si>
  <si>
    <t>jimwerschler@myaccess.ca</t>
  </si>
  <si>
    <t>TOA</t>
  </si>
  <si>
    <t>SFN</t>
  </si>
  <si>
    <t>PHN</t>
  </si>
  <si>
    <t>MNA</t>
  </si>
  <si>
    <t>CLA</t>
  </si>
  <si>
    <t>SS/3B</t>
  </si>
  <si>
    <t>CF/RF</t>
  </si>
  <si>
    <t>RF/CF</t>
  </si>
  <si>
    <t>CF/LF</t>
  </si>
  <si>
    <t>2B/SS</t>
  </si>
  <si>
    <t>3B/SS</t>
  </si>
  <si>
    <t>3B/2B</t>
  </si>
  <si>
    <t>LF/2B</t>
  </si>
  <si>
    <t>3B/1B</t>
  </si>
  <si>
    <t>Jake Comfort</t>
  </si>
  <si>
    <t>jakecomfort1@gmail.com</t>
  </si>
  <si>
    <t>Andy Comfort</t>
  </si>
  <si>
    <t>andydcomfort@gmail.com</t>
  </si>
  <si>
    <t>NC</t>
  </si>
  <si>
    <t>MLN</t>
  </si>
  <si>
    <t>MMN</t>
  </si>
  <si>
    <t>SS/CF</t>
  </si>
  <si>
    <t>Kim Comfort</t>
  </si>
  <si>
    <t>kimwcomfort@gmail.com</t>
  </si>
  <si>
    <t>Joel Comfort</t>
  </si>
  <si>
    <t>joelcomfort@icloud.com</t>
  </si>
  <si>
    <t>Atn</t>
  </si>
  <si>
    <t>Baa</t>
  </si>
  <si>
    <t>Boa</t>
  </si>
  <si>
    <t>Cha</t>
  </si>
  <si>
    <t>Chn</t>
  </si>
  <si>
    <t>Cin</t>
  </si>
  <si>
    <t>Cla</t>
  </si>
  <si>
    <t>Con</t>
  </si>
  <si>
    <t>Kca</t>
  </si>
  <si>
    <t>Laa</t>
  </si>
  <si>
    <t>Mna</t>
  </si>
  <si>
    <t>Nya</t>
  </si>
  <si>
    <t>Nyn</t>
  </si>
  <si>
    <t>Oaa</t>
  </si>
  <si>
    <t>Pin</t>
  </si>
  <si>
    <t>Sdn</t>
  </si>
  <si>
    <t>Sfn</t>
  </si>
  <si>
    <t>Toa</t>
  </si>
  <si>
    <t>Wan</t>
  </si>
  <si>
    <t>CA</t>
  </si>
  <si>
    <t>PIN/NYA</t>
  </si>
  <si>
    <t>Claimable Players</t>
  </si>
  <si>
    <t>CBL Draft Eligible Players</t>
  </si>
  <si>
    <t>Ben Comfort</t>
  </si>
  <si>
    <t>benrcomfort@gmail.com</t>
  </si>
  <si>
    <t>All Tms</t>
  </si>
  <si>
    <t>Brady House</t>
  </si>
  <si>
    <t>Bryce Eldridge</t>
  </si>
  <si>
    <t>Carlos Narvaez</t>
  </si>
  <si>
    <t>Carter Jensen</t>
  </si>
  <si>
    <t>Chase Meidroth</t>
  </si>
  <si>
    <t>Christian Moore</t>
  </si>
  <si>
    <t>Cole Young</t>
  </si>
  <si>
    <t>Colson Montgomery</t>
  </si>
  <si>
    <t>Daylen Lile</t>
  </si>
  <si>
    <t>Denzel Clarke</t>
  </si>
  <si>
    <t>Denzer Guzman</t>
  </si>
  <si>
    <t>Drake Baldwin</t>
  </si>
  <si>
    <t>Dylan Beavers</t>
  </si>
  <si>
    <t>Edgar Quero</t>
  </si>
  <si>
    <t>Harry Ford</t>
  </si>
  <si>
    <t>Hyeseong Kim</t>
  </si>
  <si>
    <t>Jac Caglianone</t>
  </si>
  <si>
    <t>Kristian Campbell</t>
  </si>
  <si>
    <t>Kyle Karros</t>
  </si>
  <si>
    <t>Kyle Teel</t>
  </si>
  <si>
    <t>Luke Keaschall</t>
  </si>
  <si>
    <t>Marcelo Mayer</t>
  </si>
  <si>
    <t>Matt Shaw</t>
  </si>
  <si>
    <t>Matthew Lugo</t>
  </si>
  <si>
    <t>Max Muncy</t>
  </si>
  <si>
    <t>Moises Ballesteros</t>
  </si>
  <si>
    <t>Myles Straw</t>
  </si>
  <si>
    <t>Nick Kurtz</t>
  </si>
  <si>
    <t>Oswald Peraza</t>
  </si>
  <si>
    <t>Owen Caissie</t>
  </si>
  <si>
    <t>Roman Anthony</t>
  </si>
  <si>
    <t>Sal Stewart</t>
  </si>
  <si>
    <t>Samuel Basallo</t>
  </si>
  <si>
    <t>Tyler Heineman</t>
  </si>
  <si>
    <t>Shane Smith</t>
  </si>
  <si>
    <t>Lucas Giolito</t>
  </si>
  <si>
    <t>Noah Cameron</t>
  </si>
  <si>
    <t>Jacob Lopez</t>
  </si>
  <si>
    <t>Brad Lord</t>
  </si>
  <si>
    <t>Eric Lauer</t>
  </si>
  <si>
    <t>Mike Burrows</t>
  </si>
  <si>
    <t>Cade Horton</t>
  </si>
  <si>
    <t>Emmet Sheehan</t>
  </si>
  <si>
    <t>Cam Schlittler</t>
  </si>
  <si>
    <t>Gabe Speier</t>
  </si>
  <si>
    <t>Mike Vasil</t>
  </si>
  <si>
    <t>Chase Dollander</t>
  </si>
  <si>
    <t>Jimmy Herget</t>
  </si>
  <si>
    <t>Matt Svanson</t>
  </si>
  <si>
    <t>Chase Burns</t>
  </si>
  <si>
    <t>Braydon Fisher</t>
  </si>
  <si>
    <t>Daniel Palencia</t>
  </si>
  <si>
    <t>Nolan McLean</t>
  </si>
  <si>
    <t>Riley O'Brien</t>
  </si>
  <si>
    <t>Luis Morales</t>
  </si>
  <si>
    <t>Kolby Allard</t>
  </si>
  <si>
    <t>Cade Cavalli</t>
  </si>
  <si>
    <t>Gordon Graceffo</t>
  </si>
  <si>
    <t>Mick Abel</t>
  </si>
  <si>
    <t>Parker Messick</t>
  </si>
  <si>
    <t>Nic Enright</t>
  </si>
  <si>
    <t>Roki Sasaki</t>
  </si>
  <si>
    <t>Jonah Tong</t>
  </si>
  <si>
    <t>Payton Tolle</t>
  </si>
  <si>
    <t>Brandon Sproat</t>
  </si>
  <si>
    <t>Carson Whisenhunt</t>
  </si>
  <si>
    <t>Trey Yesavage</t>
  </si>
  <si>
    <t>Jake Cave</t>
  </si>
  <si>
    <t>Alek Manoah</t>
  </si>
  <si>
    <t>Jake Cousins</t>
  </si>
  <si>
    <t>James McArthur</t>
  </si>
  <si>
    <t>Harold Ramirez</t>
  </si>
  <si>
    <t>Kevin Kiermaier</t>
  </si>
  <si>
    <t>James Paxton</t>
  </si>
  <si>
    <t>Kutter Crawford</t>
  </si>
  <si>
    <t>Kyle Muller</t>
  </si>
  <si>
    <t>Matt Moore</t>
  </si>
  <si>
    <t>Daniel Hudson</t>
  </si>
  <si>
    <t>KCA/SDN</t>
  </si>
  <si>
    <t>Orelvis Martinez</t>
  </si>
  <si>
    <t>Alec Marsh</t>
  </si>
  <si>
    <t>Lance Lynn</t>
  </si>
  <si>
    <t>Prelander Berroa</t>
  </si>
  <si>
    <t>Chad Kuhl</t>
  </si>
  <si>
    <t>Anthony Rendon</t>
  </si>
  <si>
    <t>Cristian Pache</t>
  </si>
  <si>
    <t>Tyson Miller</t>
  </si>
  <si>
    <t>Austin Voth</t>
  </si>
  <si>
    <t>John Means</t>
  </si>
  <si>
    <t>River Ryan</t>
  </si>
  <si>
    <t>Alex Faedo</t>
  </si>
  <si>
    <t>Anthony Rizzo</t>
  </si>
  <si>
    <t>Kyle McCann</t>
  </si>
  <si>
    <t>CON/NYA</t>
  </si>
  <si>
    <t>Peter Lambert</t>
  </si>
  <si>
    <t>Cody Bradford</t>
  </si>
  <si>
    <t>Elehuris Montero</t>
  </si>
  <si>
    <t>Juan Yepez</t>
  </si>
  <si>
    <t>Jason Foley</t>
  </si>
  <si>
    <t>PIN/KCA</t>
  </si>
  <si>
    <t>Nelson Velazquez</t>
  </si>
  <si>
    <t>Yasmani Grandal</t>
  </si>
  <si>
    <t>Brandon Drury</t>
  </si>
  <si>
    <t>Julian Aguiar</t>
  </si>
  <si>
    <t>Chase Anderson</t>
  </si>
  <si>
    <t>Tyler Nevin</t>
  </si>
  <si>
    <t>Jordan Montgomery</t>
  </si>
  <si>
    <t>Ross Stripling</t>
  </si>
  <si>
    <t>Justin Anderson</t>
  </si>
  <si>
    <t>Michael Grove</t>
  </si>
  <si>
    <t>Robbie Grossman</t>
  </si>
  <si>
    <t>Adam Duvall</t>
  </si>
  <si>
    <t>Charlie Blackmon</t>
  </si>
  <si>
    <t>Jhony Brito</t>
  </si>
  <si>
    <t>Hans Crouse</t>
  </si>
  <si>
    <t>Andrew Nardi</t>
  </si>
  <si>
    <t>Keegan Thompson</t>
  </si>
  <si>
    <t>DJ Stewart</t>
  </si>
  <si>
    <t>Matt Manning</t>
  </si>
  <si>
    <t>Mike Baumann</t>
  </si>
  <si>
    <t>Declan Cronin</t>
  </si>
  <si>
    <t>Joe Jimenez</t>
  </si>
  <si>
    <t>Whit Merrifield</t>
  </si>
  <si>
    <t>Pedro Avila</t>
  </si>
  <si>
    <t>JT Chargois</t>
  </si>
  <si>
    <t>Buck Farmer</t>
  </si>
  <si>
    <t>Brent Honeywell</t>
  </si>
  <si>
    <t>J.D. Martinez</t>
  </si>
  <si>
    <t>Nick Gordon</t>
  </si>
  <si>
    <t>Mitch Haniger</t>
  </si>
  <si>
    <t>Cole Irvin</t>
  </si>
  <si>
    <t>Dylan Floro</t>
  </si>
  <si>
    <t>Burch Smith</t>
  </si>
  <si>
    <t>Drew Smyly</t>
  </si>
  <si>
    <t>Eguy Rosario</t>
  </si>
  <si>
    <t>Christian Scott</t>
  </si>
  <si>
    <t>Austin Adams</t>
  </si>
  <si>
    <t>Joey Gallo</t>
  </si>
  <si>
    <t>David Peralta</t>
  </si>
  <si>
    <t>Enoli Paredes</t>
  </si>
  <si>
    <t>Patrick Sandoval</t>
  </si>
  <si>
    <t>Willie Calhoun</t>
  </si>
  <si>
    <t>Marco Luciano</t>
  </si>
  <si>
    <t>Nick Senzel</t>
  </si>
  <si>
    <t>Curt Casali</t>
  </si>
  <si>
    <t>Yiiber Diaz</t>
  </si>
  <si>
    <t>Sixto Sanchez</t>
  </si>
  <si>
    <t>Giovanny Gallegos</t>
  </si>
  <si>
    <t>Christian Bethancourt</t>
  </si>
  <si>
    <t>Eloy Jimenez</t>
  </si>
  <si>
    <t>Vaughn Grissom</t>
  </si>
  <si>
    <t>Ty Blach</t>
  </si>
  <si>
    <t>Dakota Hudson</t>
  </si>
  <si>
    <t>Derek Law</t>
  </si>
  <si>
    <t>CA/1B</t>
  </si>
  <si>
    <t>1B/CA</t>
  </si>
  <si>
    <t>ARN/SEA</t>
  </si>
  <si>
    <t>1B/2B</t>
  </si>
  <si>
    <t>1B/LF/RF</t>
  </si>
  <si>
    <t>1B/LF</t>
  </si>
  <si>
    <t>1B/3B</t>
  </si>
  <si>
    <t>1B/RF</t>
  </si>
  <si>
    <t>SS/1B</t>
  </si>
  <si>
    <t>2B/RF</t>
  </si>
  <si>
    <t>2B/CF</t>
  </si>
  <si>
    <t>2B/LF</t>
  </si>
  <si>
    <t>SS/2B</t>
  </si>
  <si>
    <t>3B/2B/SS</t>
  </si>
  <si>
    <t>2B/RF/LF</t>
  </si>
  <si>
    <t>LF/2B/SS</t>
  </si>
  <si>
    <t>CF/2B</t>
  </si>
  <si>
    <t>SS/3B/2B</t>
  </si>
  <si>
    <t>SS/RF/3B</t>
  </si>
  <si>
    <t>RF/2B</t>
  </si>
  <si>
    <t>3B/SS/RF</t>
  </si>
  <si>
    <t>2B/CF/SS</t>
  </si>
  <si>
    <t>2B/SS/LF</t>
  </si>
  <si>
    <t>RF/3B</t>
  </si>
  <si>
    <t>MLN/CHA/CHN</t>
  </si>
  <si>
    <t>CHA/TBA</t>
  </si>
  <si>
    <t>TOA/MNA</t>
  </si>
  <si>
    <t>WAN/LAD</t>
  </si>
  <si>
    <t>CIN/LAD/ATN</t>
  </si>
  <si>
    <t>TOA/BOA</t>
  </si>
  <si>
    <t>WAN/NYA</t>
  </si>
  <si>
    <t>WAN/LAA</t>
  </si>
  <si>
    <t>PIT/LAN</t>
  </si>
  <si>
    <t>KCA/ARN</t>
  </si>
  <si>
    <t>BAA/CHN</t>
  </si>
  <si>
    <t>CHA/MLN</t>
  </si>
  <si>
    <t>MMN/SLN</t>
  </si>
  <si>
    <t>CHA/NYA</t>
  </si>
  <si>
    <t>CIN/OAA</t>
  </si>
  <si>
    <t>TBA/LAN</t>
  </si>
  <si>
    <t>TEA/CON</t>
  </si>
  <si>
    <t>SDN/MLN</t>
  </si>
  <si>
    <t>SEA/ARN</t>
  </si>
  <si>
    <t>SFN/ATN</t>
  </si>
  <si>
    <t>MNA/LAN</t>
  </si>
  <si>
    <t>CHN/MNA</t>
  </si>
  <si>
    <t>BAA/TBA</t>
  </si>
  <si>
    <t>MLN/CHA</t>
  </si>
  <si>
    <t>PHN/TOA/LAN</t>
  </si>
  <si>
    <t>MMN/ATN</t>
  </si>
  <si>
    <t>PIN/SEA</t>
  </si>
  <si>
    <t>SFN/NYA</t>
  </si>
  <si>
    <t>LAA/TEA</t>
  </si>
  <si>
    <t>NYA/ATN</t>
  </si>
  <si>
    <t>MNA/HOA</t>
  </si>
  <si>
    <t>PHN/DEA/CLA</t>
  </si>
  <si>
    <t>CLA/CHN</t>
  </si>
  <si>
    <t>SEA/TOA</t>
  </si>
  <si>
    <t>BAA/NYN</t>
  </si>
  <si>
    <t>ATN/BAA</t>
  </si>
  <si>
    <t>BAA/DEA/ATN</t>
  </si>
  <si>
    <t>MNA/DEA</t>
  </si>
  <si>
    <t>KCA/LAN</t>
  </si>
  <si>
    <t>LAN/LAA</t>
  </si>
  <si>
    <t>NYA/WAN</t>
  </si>
  <si>
    <t>TEA/DEA</t>
  </si>
  <si>
    <t>WAN/NYN</t>
  </si>
  <si>
    <t>SDN/CIN</t>
  </si>
  <si>
    <t>TBA/ATN</t>
  </si>
  <si>
    <t>BAA/HOA</t>
  </si>
  <si>
    <t>ATN/HOA</t>
  </si>
  <si>
    <t>TBA/CHA</t>
  </si>
  <si>
    <t>TEA/ATN</t>
  </si>
  <si>
    <t>MNA/TEA</t>
  </si>
  <si>
    <t>TBA/MLN</t>
  </si>
  <si>
    <t>MMN/CHA</t>
  </si>
  <si>
    <t>DEA/BAA</t>
  </si>
  <si>
    <t>SEA/TEA</t>
  </si>
  <si>
    <t>OAA/MLN</t>
  </si>
  <si>
    <t>LAN/BOA</t>
  </si>
  <si>
    <t>LAN/ATN</t>
  </si>
  <si>
    <t>SDN/OAA</t>
  </si>
  <si>
    <t>MLN/BAA</t>
  </si>
  <si>
    <t>SLN/ATN/MLN</t>
  </si>
  <si>
    <t>KCA/PIN</t>
  </si>
  <si>
    <t>HOA/TBA</t>
  </si>
  <si>
    <t>CHN/CHA</t>
  </si>
  <si>
    <t>ARN/CIN/SLN</t>
  </si>
  <si>
    <t>NYN/CHN/PIN/MNA</t>
  </si>
  <si>
    <t>NYA/DEA</t>
  </si>
  <si>
    <t>BAL/NYN</t>
  </si>
  <si>
    <t>MNA/TBA</t>
  </si>
  <si>
    <t>MNA/PHN</t>
  </si>
  <si>
    <t>ATN/LAA/HOA</t>
  </si>
  <si>
    <t>LAN/TBA</t>
  </si>
  <si>
    <t>PIN/ATN</t>
  </si>
  <si>
    <t>PIN/TOA</t>
  </si>
  <si>
    <t>ARN/LAN</t>
  </si>
  <si>
    <t>CON/BAA</t>
  </si>
  <si>
    <t>CIN/ATN</t>
  </si>
  <si>
    <t>LAN/MNA</t>
  </si>
  <si>
    <t>OAA/HOA</t>
  </si>
  <si>
    <t>MMN/HOA</t>
  </si>
  <si>
    <t>OAA/MNA</t>
  </si>
  <si>
    <t>MLN/ATN</t>
  </si>
  <si>
    <t>PIN/MNA/ATN</t>
  </si>
  <si>
    <t>DEA/ATN</t>
  </si>
  <si>
    <t>MMN/MNA</t>
  </si>
  <si>
    <t>SFN/BOA</t>
  </si>
  <si>
    <t>MNA/BOA/SLN</t>
  </si>
  <si>
    <t>NYN/ATN</t>
  </si>
  <si>
    <t>NYN/SFN</t>
  </si>
  <si>
    <t>TBA/NYA</t>
  </si>
  <si>
    <t>ARN/NYN/SEA/BAA</t>
  </si>
  <si>
    <t>PHN/ATN</t>
  </si>
  <si>
    <t>NYN/TOA/LAN/MNA/LAA</t>
  </si>
  <si>
    <t>OAA/SDN</t>
  </si>
  <si>
    <t>ARN/TEA</t>
  </si>
  <si>
    <t>PIN/CIN</t>
  </si>
  <si>
    <t>NYA/SFN</t>
  </si>
  <si>
    <t>LAN/WAN</t>
  </si>
  <si>
    <t>PHN/MNA</t>
  </si>
  <si>
    <t>WAN/DEA</t>
  </si>
  <si>
    <t>SFN/LAA</t>
  </si>
  <si>
    <t>TEA/SEA</t>
  </si>
  <si>
    <t>OAA/LAA</t>
  </si>
  <si>
    <t>SFN/LAN/PHN</t>
  </si>
  <si>
    <t>MNA/TOA</t>
  </si>
  <si>
    <t>MNA/CHN</t>
  </si>
  <si>
    <t>LAN/WAN/LAA</t>
  </si>
  <si>
    <t>TEA/DEA/SEA</t>
  </si>
  <si>
    <t>DEA/SFN</t>
  </si>
  <si>
    <t>LAA/PIN</t>
  </si>
  <si>
    <t>BOA/CHN</t>
  </si>
  <si>
    <t>ATN/MMN</t>
  </si>
  <si>
    <t>WAN/CHN</t>
  </si>
  <si>
    <t>SFN/KCA</t>
  </si>
  <si>
    <t>BOA/SFN</t>
  </si>
  <si>
    <t>PIN/MNA</t>
  </si>
  <si>
    <t>OAA/CIN</t>
  </si>
  <si>
    <t>WAN/BOA</t>
  </si>
  <si>
    <t>MLN/SDN</t>
  </si>
  <si>
    <t>MMN/TBA</t>
  </si>
  <si>
    <t>LAA/CHN</t>
  </si>
  <si>
    <t>ATN/CON</t>
  </si>
  <si>
    <t>NYA/LAA</t>
  </si>
  <si>
    <t>NYN/NYA</t>
  </si>
  <si>
    <t>CLA/DEA</t>
  </si>
  <si>
    <t>SLN/TEA</t>
  </si>
  <si>
    <t>HOA/ATN/DEA</t>
  </si>
  <si>
    <t>BAA/SDN</t>
  </si>
  <si>
    <t>ARN/KCA</t>
  </si>
  <si>
    <t>TOA/NYN</t>
  </si>
  <si>
    <t>NYN/NYA/BAA</t>
  </si>
  <si>
    <t>BAA/CON</t>
  </si>
  <si>
    <t>MMN/TOA</t>
  </si>
  <si>
    <t>MMN/PIN</t>
  </si>
  <si>
    <t>SEA/NYN</t>
  </si>
  <si>
    <t>TBA/CIN</t>
  </si>
  <si>
    <t>NYA/LAN/CHA</t>
  </si>
  <si>
    <t>HOA/BAA</t>
  </si>
  <si>
    <t>TBA/MNA</t>
  </si>
  <si>
    <t>PIN/PHN</t>
  </si>
  <si>
    <t>CHA/BAA</t>
  </si>
  <si>
    <t>SDN/KCA</t>
  </si>
  <si>
    <t>HOA/MMN</t>
  </si>
  <si>
    <t>SLN/NYN</t>
  </si>
  <si>
    <t>SLN/CIN</t>
  </si>
  <si>
    <t>SEA/WAN</t>
  </si>
  <si>
    <t>CON/SFN</t>
  </si>
  <si>
    <t>MNA/BAA/ATN</t>
  </si>
  <si>
    <t>ARN/OAA</t>
  </si>
  <si>
    <t>BOA/OAA</t>
  </si>
  <si>
    <t>BAA/TOA</t>
  </si>
  <si>
    <t>ARN/MLN</t>
  </si>
  <si>
    <t>SLN/BOA</t>
  </si>
  <si>
    <t>PIN/DEA</t>
  </si>
  <si>
    <t>HOA/ARN</t>
  </si>
  <si>
    <t>CIN/CHN</t>
  </si>
  <si>
    <t>KCA/MNA</t>
  </si>
  <si>
    <t>CHA/TBA/NYN</t>
  </si>
  <si>
    <t>CON/ATN</t>
  </si>
  <si>
    <t>SFG/NYN</t>
  </si>
  <si>
    <t>NYN/MMN</t>
  </si>
  <si>
    <t>CHN/BAA/ATN</t>
  </si>
  <si>
    <t>BOA/PHN</t>
  </si>
  <si>
    <t>TOA/CHA</t>
  </si>
  <si>
    <t>TOA/SDN</t>
  </si>
  <si>
    <t>3B/RF</t>
  </si>
  <si>
    <t>3B/LF</t>
  </si>
  <si>
    <t>LF/CF</t>
  </si>
  <si>
    <t>LF/RF/CF</t>
  </si>
  <si>
    <t>LF/CF/RF</t>
  </si>
  <si>
    <t>RF/LF/CF</t>
  </si>
  <si>
    <t>CF/RF/LF</t>
  </si>
  <si>
    <t>RF/CF/LF</t>
  </si>
  <si>
    <t>SS/3B/1B</t>
  </si>
  <si>
    <t>2B/1B</t>
  </si>
  <si>
    <t>RF/1B/CF</t>
  </si>
  <si>
    <t>CF/LF/RF</t>
  </si>
  <si>
    <t>LF/1B</t>
  </si>
  <si>
    <t>SP/RP</t>
  </si>
  <si>
    <t>RP/SP</t>
  </si>
  <si>
    <t>RF/1B</t>
  </si>
  <si>
    <t>3B/LF/2B</t>
  </si>
  <si>
    <t>NYN/ATN/NYN</t>
  </si>
  <si>
    <t>Kevin Comfort</t>
  </si>
  <si>
    <t>kpcomfort7580@gmail.com</t>
  </si>
  <si>
    <t>Marcus Matthews</t>
  </si>
  <si>
    <t>Mrmathews37@gmail.com</t>
  </si>
  <si>
    <t>SFN/BAA</t>
  </si>
  <si>
    <t>Ottavino, Adam</t>
  </si>
  <si>
    <t>Moore, Matt</t>
  </si>
  <si>
    <t>Kershaw, Clayton</t>
  </si>
  <si>
    <t>Peralta, David</t>
  </si>
  <si>
    <t>Santana, Carlos</t>
  </si>
  <si>
    <t>Lynn, Lance</t>
  </si>
  <si>
    <t>Pham, Tommy</t>
  </si>
  <si>
    <t>Jansen, Kenley</t>
  </si>
  <si>
    <t>Scherzer, Max</t>
  </si>
  <si>
    <t>McFarland, T.J.</t>
  </si>
  <si>
    <t>Rizzo, Anthony</t>
  </si>
  <si>
    <t>Hendriks, Liam</t>
  </si>
  <si>
    <t>Wilson, Justin</t>
  </si>
  <si>
    <t>Morton, Charlie</t>
  </si>
  <si>
    <t>Hill, Rich</t>
  </si>
  <si>
    <t>Heyward, Jason</t>
  </si>
  <si>
    <t>Stanton, Giancarlo</t>
  </si>
  <si>
    <t>Turner, Justin</t>
  </si>
  <si>
    <t>Grossman, Robbie</t>
  </si>
  <si>
    <t>Leon, Sandy</t>
  </si>
  <si>
    <t>Freeman, Freddie</t>
  </si>
  <si>
    <t>Altuve, Jose</t>
  </si>
  <si>
    <t>Chavez, Jesse</t>
  </si>
  <si>
    <t>Higashioka, Kyle</t>
  </si>
  <si>
    <t>Brasier, Ryan</t>
  </si>
  <si>
    <t>Flores, Wilmer</t>
  </si>
  <si>
    <t>Brazoban, Huascar</t>
  </si>
  <si>
    <t>Suarez, Albert</t>
  </si>
  <si>
    <t>Martinez, J.D.</t>
  </si>
  <si>
    <t>Stock, Robert</t>
  </si>
  <si>
    <t>Carrasco, Carlos</t>
  </si>
  <si>
    <t>Kimbrel, Craig</t>
  </si>
  <si>
    <t>Maldonado, Martin</t>
  </si>
  <si>
    <t>Anderson, Chase</t>
  </si>
  <si>
    <t>Perez, Martin</t>
  </si>
  <si>
    <t>Garcia, Luis</t>
  </si>
  <si>
    <t>Pressly, Ryan</t>
  </si>
  <si>
    <t>Cruz, Fernando</t>
  </si>
  <si>
    <t>Hudson, Daniel</t>
  </si>
  <si>
    <t>Perez, Salvador</t>
  </si>
  <si>
    <t>d'Arnaud, Travis</t>
  </si>
  <si>
    <t>Rojas, Miguel</t>
  </si>
  <si>
    <t>Strickland, Hunter</t>
  </si>
  <si>
    <t>Blackmon, Charlie</t>
  </si>
  <si>
    <t>Robertson, David</t>
  </si>
  <si>
    <t>Solano, Donovan</t>
  </si>
  <si>
    <t>Verlander, Justin</t>
  </si>
  <si>
    <t>Miley, Wade</t>
  </si>
  <si>
    <t>Yates, Kirby</t>
  </si>
  <si>
    <t>Eovaldi, Nathan</t>
  </si>
  <si>
    <t>Kelly, Casey</t>
  </si>
  <si>
    <t>Goldschmidt, Paul</t>
  </si>
  <si>
    <t>Marte, Starling</t>
  </si>
  <si>
    <t>Corbin, Patrick</t>
  </si>
  <si>
    <t>Vazquez, Christian</t>
  </si>
  <si>
    <t>Arenado, Nolan</t>
  </si>
  <si>
    <t>Mikolas, Miles</t>
  </si>
  <si>
    <t>McCutchen, Andrew</t>
  </si>
  <si>
    <t>LeMahieu, DJ</t>
  </si>
  <si>
    <t>Bethancourt, Christian</t>
  </si>
  <si>
    <t>Matzek, Tyler</t>
  </si>
  <si>
    <t>Raley, Brooks</t>
  </si>
  <si>
    <t>Thielbar, Caleb</t>
  </si>
  <si>
    <t>Gibson, Kyle</t>
  </si>
  <si>
    <t>Trout, Mike</t>
  </si>
  <si>
    <t>Miller, Shelby</t>
  </si>
  <si>
    <t>Barnhart, Tucker</t>
  </si>
  <si>
    <t>Iglesias, Jose</t>
  </si>
  <si>
    <t>Chapman, Aroldis</t>
  </si>
  <si>
    <t>Grichuk, Randal</t>
  </si>
  <si>
    <t>Wheeler, Zack</t>
  </si>
  <si>
    <t>Ramirez, Erasmo</t>
  </si>
  <si>
    <t>Tonkin, Michael</t>
  </si>
  <si>
    <t>Ozuna, Marcell</t>
  </si>
  <si>
    <t>Singleton, Jon</t>
  </si>
  <si>
    <t>Hernandez, Enrique</t>
  </si>
  <si>
    <t>Alexander, Scott</t>
  </si>
  <si>
    <t>Sale, Chris</t>
  </si>
  <si>
    <t>Brantly, Rob</t>
  </si>
  <si>
    <t>Urshela, Gio</t>
  </si>
  <si>
    <t>Profar, Jurickson</t>
  </si>
  <si>
    <t>Duvall, Adam</t>
  </si>
  <si>
    <t>deGrom, Jacob</t>
  </si>
  <si>
    <t>Kiermaier, Kevin</t>
  </si>
  <si>
    <t>Lawrence, Casey</t>
  </si>
  <si>
    <t>Kelly, Merrill</t>
  </si>
  <si>
    <t>Merrifield, Whit</t>
  </si>
  <si>
    <t>Grandal, Yasmani</t>
  </si>
  <si>
    <t>Kahnle, Tommy</t>
  </si>
  <si>
    <t>Quintana, Jose</t>
  </si>
  <si>
    <t>Pomeranz, Drew</t>
  </si>
  <si>
    <t>Sanchez, Gary</t>
  </si>
  <si>
    <t>Canha, Mark</t>
  </si>
  <si>
    <t>Yelich, Christian</t>
  </si>
  <si>
    <t>Ray, Robbie</t>
  </si>
  <si>
    <t>Taylor, Michael</t>
  </si>
  <si>
    <t>Machado, Manny</t>
  </si>
  <si>
    <t>Harper, Bryce</t>
  </si>
  <si>
    <t>Urena, Jose</t>
  </si>
  <si>
    <t>Contreras, Willson</t>
  </si>
  <si>
    <t>Drury, Brandon</t>
  </si>
  <si>
    <t>Taillon, Jameson</t>
  </si>
  <si>
    <t>Diaz, Elias</t>
  </si>
  <si>
    <t>Castellanos, Nick</t>
  </si>
  <si>
    <t>Realmuto, J.T.</t>
  </si>
  <si>
    <t>Jackson, Luke</t>
  </si>
  <si>
    <t>Smyly, Drew</t>
  </si>
  <si>
    <t>Neris, Hector</t>
  </si>
  <si>
    <t>Paxton, James</t>
  </si>
  <si>
    <t>Walker, Taijuan</t>
  </si>
  <si>
    <t>Martin, Chris</t>
  </si>
  <si>
    <t>Adam, Jason</t>
  </si>
  <si>
    <t>Pederson, Joc</t>
  </si>
  <si>
    <t>Martini, Nick</t>
  </si>
  <si>
    <t>Berti, Jon</t>
  </si>
  <si>
    <t>Hendricks, Kyle</t>
  </si>
  <si>
    <t>McGough, Scott</t>
  </si>
  <si>
    <t>Garcia, Yimi</t>
  </si>
  <si>
    <t>Kepler, Max</t>
  </si>
  <si>
    <t>Ahmed, Nick</t>
  </si>
  <si>
    <t>Rosario, Eddie</t>
  </si>
  <si>
    <t>Barnes, Austin</t>
  </si>
  <si>
    <t>Bogaerts, Xander</t>
  </si>
  <si>
    <t>Alfaro, Jorge</t>
  </si>
  <si>
    <t>Bassitt, Chris</t>
  </si>
  <si>
    <t>Rea, Colin</t>
  </si>
  <si>
    <t>Barnes, Jacob</t>
  </si>
  <si>
    <t>Pillar, Kevin</t>
  </si>
  <si>
    <t>Lugo, Seth</t>
  </si>
  <si>
    <t>Casali, Curt</t>
  </si>
  <si>
    <t>Semien, Marcus</t>
  </si>
  <si>
    <t>Suarez, Eugenio</t>
  </si>
  <si>
    <t>Story, Trevor</t>
  </si>
  <si>
    <t>Treinen, Blake</t>
  </si>
  <si>
    <t>Houser, Adrian</t>
  </si>
  <si>
    <t>Martinez, Nick</t>
  </si>
  <si>
    <t>Montero, Rafael</t>
  </si>
  <si>
    <t>Devenski, Chris</t>
  </si>
  <si>
    <t>Gray, Sonny</t>
  </si>
  <si>
    <t>Brebbia, John</t>
  </si>
  <si>
    <t>Smith, Burch</t>
  </si>
  <si>
    <t>Kelly, Michael</t>
  </si>
  <si>
    <t>Clevinger, Mike</t>
  </si>
  <si>
    <t>Kittredge, Andrew</t>
  </si>
  <si>
    <t>Springer, George</t>
  </si>
  <si>
    <t>Armstrong, Shawn</t>
  </si>
  <si>
    <t>McCann, James</t>
  </si>
  <si>
    <t>Rendon, Anthony</t>
  </si>
  <si>
    <t>Anderson, Tyler</t>
  </si>
  <si>
    <t>Lindor, Francisco</t>
  </si>
  <si>
    <t>Nimmo, Brandon</t>
  </si>
  <si>
    <t>Musgrove, Joe</t>
  </si>
  <si>
    <t>Ross, Joe</t>
  </si>
  <si>
    <t>Hedges, Austin</t>
  </si>
  <si>
    <t>Baez, Javier</t>
  </si>
  <si>
    <t>Chafin, Andrew</t>
  </si>
  <si>
    <t>DeSclafani, Anthony</t>
  </si>
  <si>
    <t>Hernandez, Teoscar</t>
  </si>
  <si>
    <t>Darvish, Yu</t>
  </si>
  <si>
    <t>Cole, Gerrit</t>
  </si>
  <si>
    <t>Law, Derek</t>
  </si>
  <si>
    <t>Bell, Josh</t>
  </si>
  <si>
    <t>Polanco, Jorge</t>
  </si>
  <si>
    <t>Rodriguez, Eduardo</t>
  </si>
  <si>
    <t>Arcia, Orlando</t>
  </si>
  <si>
    <t>Weems, Jordan</t>
  </si>
  <si>
    <t>Fulmer, Michael</t>
  </si>
  <si>
    <t>Stripling, Ross</t>
  </si>
  <si>
    <t>Hahn, Jesse</t>
  </si>
  <si>
    <t>Coulombe, Danny</t>
  </si>
  <si>
    <t>Muncy, Max</t>
  </si>
  <si>
    <t>Vargas, Ildemaro</t>
  </si>
  <si>
    <t>Narvaez, Omar</t>
  </si>
  <si>
    <t>Milner, Hoby</t>
  </si>
  <si>
    <t>Maile, Luke</t>
  </si>
  <si>
    <t>Matz, Steven</t>
  </si>
  <si>
    <t>Floro, Dylan</t>
  </si>
  <si>
    <t>Walker, Christian</t>
  </si>
  <si>
    <t>Stroman, Marcus</t>
  </si>
  <si>
    <t>Johnson, Pierce</t>
  </si>
  <si>
    <t>Rogers, Taylor</t>
  </si>
  <si>
    <t>Sims, Lucas</t>
  </si>
  <si>
    <t>Ramirez, Jose</t>
  </si>
  <si>
    <t>Bowman, Matt</t>
  </si>
  <si>
    <t>Snell, Blake</t>
  </si>
  <si>
    <t>Okert, Steven</t>
  </si>
  <si>
    <t>Winker, Jesse</t>
  </si>
  <si>
    <t>Stephenson, Robert</t>
  </si>
  <si>
    <t>Edwards Jr, Carl</t>
  </si>
  <si>
    <t>Betts, Mookie</t>
  </si>
  <si>
    <t>Marte, Ketel</t>
  </si>
  <si>
    <t>Junis, Jakob</t>
  </si>
  <si>
    <t>Kelly, Carson</t>
  </si>
  <si>
    <t>Candelario, Jeimer</t>
  </si>
  <si>
    <t>Seager, Corey</t>
  </si>
  <si>
    <t>Holmes, Clay</t>
  </si>
  <si>
    <t>Scott, Tayler</t>
  </si>
  <si>
    <t>Taylor, Tyrone</t>
  </si>
  <si>
    <t>Stallings, Jacob</t>
  </si>
  <si>
    <t>Fried, Max</t>
  </si>
  <si>
    <t>Nido, Tomas</t>
  </si>
  <si>
    <t>Taylor, Chris</t>
  </si>
  <si>
    <t>Stratton, Chris</t>
  </si>
  <si>
    <t>Chargois, JT</t>
  </si>
  <si>
    <t>Jankowski, Travis</t>
  </si>
  <si>
    <t>Refsnyder, Rob</t>
  </si>
  <si>
    <t>Eflin, Zach</t>
  </si>
  <si>
    <t>Strahm, Matt</t>
  </si>
  <si>
    <t>Adams, Austin</t>
  </si>
  <si>
    <t>Sewald, Paul</t>
  </si>
  <si>
    <t>Flexen, Chris</t>
  </si>
  <si>
    <t>Heineman, Tyler</t>
  </si>
  <si>
    <t>Enns, Dietrich</t>
  </si>
  <si>
    <t>Suter, Brent</t>
  </si>
  <si>
    <t>Wacha, Michael</t>
  </si>
  <si>
    <t>Gausman, Kevin</t>
  </si>
  <si>
    <t>Haase, Eric</t>
  </si>
  <si>
    <t>McCullers, Lance</t>
  </si>
  <si>
    <t>Gallo, Joey</t>
  </si>
  <si>
    <t>Buxton, Byron</t>
  </si>
  <si>
    <t>Correa, Carlos</t>
  </si>
  <si>
    <t>Berrios, Jose</t>
  </si>
  <si>
    <t>Hader, Josh</t>
  </si>
  <si>
    <t>Soler, Jorge</t>
  </si>
  <si>
    <t>Haniger, Mitch</t>
  </si>
  <si>
    <t>Peralta, Wandy</t>
  </si>
  <si>
    <t>Montas, Frankie</t>
  </si>
  <si>
    <t>Payamps, Joel</t>
  </si>
  <si>
    <t>Olson, Matt</t>
  </si>
  <si>
    <t>Blach, Ty</t>
  </si>
  <si>
    <t>Glasnow, Tyler</t>
  </si>
  <si>
    <t>Ramirez, Harold</t>
  </si>
  <si>
    <t>Cave, Jake</t>
  </si>
  <si>
    <t>Leclerc, Jose</t>
  </si>
  <si>
    <t>Lopez, Jorge</t>
  </si>
  <si>
    <t>Estevez, Carlos</t>
  </si>
  <si>
    <t>Santander, Anthony</t>
  </si>
  <si>
    <t>Ruiz, Jose</t>
  </si>
  <si>
    <t>Banda, Anthony</t>
  </si>
  <si>
    <t>Diaz, Edwin</t>
  </si>
  <si>
    <t>Margot, Manuel</t>
  </si>
  <si>
    <t>Blackburn, Paul</t>
  </si>
  <si>
    <t>Pagan, Emilio</t>
  </si>
  <si>
    <t>Farmer, Kyle</t>
  </si>
  <si>
    <t>Farmer, Buck</t>
  </si>
  <si>
    <t>Lorenzen, Michael</t>
  </si>
  <si>
    <t>Yastrzemski, Mike</t>
  </si>
  <si>
    <t>Mantiply, Joe</t>
  </si>
  <si>
    <t>Moll, Sam</t>
  </si>
  <si>
    <t>Gray, Jon</t>
  </si>
  <si>
    <t>Lively, Ben</t>
  </si>
  <si>
    <t>Caratini, Victor</t>
  </si>
  <si>
    <t>Kuhl, Chad</t>
  </si>
  <si>
    <t>Gallegos, Giovanny</t>
  </si>
  <si>
    <t>Barlow, Scott</t>
  </si>
  <si>
    <t>Finnegan, Kyle</t>
  </si>
  <si>
    <t>Marquez, German</t>
  </si>
  <si>
    <t>Mayza, Tim</t>
  </si>
  <si>
    <t>Trivino, Lou</t>
  </si>
  <si>
    <t>Voth, Austin</t>
  </si>
  <si>
    <t>Nunez, Dom</t>
  </si>
  <si>
    <t>Zastryzny, Rob</t>
  </si>
  <si>
    <t>McMahon, Ryan</t>
  </si>
  <si>
    <t>Topa, Justin</t>
  </si>
  <si>
    <t>Garver, Mitch</t>
  </si>
  <si>
    <t>Anderson, Tim</t>
  </si>
  <si>
    <t>Bauers, Jake</t>
  </si>
  <si>
    <t>Frazier, Adam</t>
  </si>
  <si>
    <t>Sulser, Cole</t>
  </si>
  <si>
    <t>Wynns, Austin</t>
  </si>
  <si>
    <t>Tauchman, Mike</t>
  </si>
  <si>
    <t>McNeil, Jeff</t>
  </si>
  <si>
    <t>Herget, Kevin</t>
  </si>
  <si>
    <t>Heaney, Andrew</t>
  </si>
  <si>
    <t>Bryant, Kris</t>
  </si>
  <si>
    <t>Boyd, Matthew</t>
  </si>
  <si>
    <t>Pivetta, Nick</t>
  </si>
  <si>
    <t>De Leon, Jose</t>
  </si>
  <si>
    <t>Renfroe, Hunter</t>
  </si>
  <si>
    <t>Giolito, Lucas</t>
  </si>
  <si>
    <t>Senzatela, Antonio</t>
  </si>
  <si>
    <t>Crawford, J.P.</t>
  </si>
  <si>
    <t>Harvey, Hunter</t>
  </si>
  <si>
    <t>Graveman, Kendall</t>
  </si>
  <si>
    <t>Rosario, Amed</t>
  </si>
  <si>
    <t>Rogers, Tyler</t>
  </si>
  <si>
    <t>Leiter, Mark</t>
  </si>
  <si>
    <t>Green, Chad</t>
  </si>
  <si>
    <t>Judge, Aaron</t>
  </si>
  <si>
    <t>Smith, Dominic</t>
  </si>
  <si>
    <t>McKinney, Billy</t>
  </si>
  <si>
    <t>McGuire, Reese</t>
  </si>
  <si>
    <t>Tellez, Rowdy</t>
  </si>
  <si>
    <t>Castro, Miguel</t>
  </si>
  <si>
    <t>Castillo, Luis</t>
  </si>
  <si>
    <t>O'Neill, Tyler</t>
  </si>
  <si>
    <t>Wade, Tyler</t>
  </si>
  <si>
    <t>Keller, Brad</t>
  </si>
  <si>
    <t>Jimenez, Joe</t>
  </si>
  <si>
    <t>Williams, Devin</t>
  </si>
  <si>
    <t>Littell, Zack</t>
  </si>
  <si>
    <t>Suero, Wander</t>
  </si>
  <si>
    <t>Manaea, Sean</t>
  </si>
  <si>
    <t>Andujar, Miguel</t>
  </si>
  <si>
    <t>Severino, Luis</t>
  </si>
  <si>
    <t>Torrens, Luis</t>
  </si>
  <si>
    <t>Nola, Austin</t>
  </si>
  <si>
    <t>Stanek, Ryne</t>
  </si>
  <si>
    <t>Adames, Willy</t>
  </si>
  <si>
    <t>Bellinger, Cody</t>
  </si>
  <si>
    <t>Booser, Cam</t>
  </si>
  <si>
    <t>Burdi, Nick</t>
  </si>
  <si>
    <t>Thompson, Zach</t>
  </si>
  <si>
    <t>Romano, Jordan</t>
  </si>
  <si>
    <t>Curtiss, John</t>
  </si>
  <si>
    <t>Rodon, Carlos</t>
  </si>
  <si>
    <t>Nola, Aaron</t>
  </si>
  <si>
    <t>Slater, Austin</t>
  </si>
  <si>
    <t>Woodruff, Brandon</t>
  </si>
  <si>
    <t>Anderson, Justin</t>
  </si>
  <si>
    <t>Turnbull, Spencer</t>
  </si>
  <si>
    <t>Davis, J.D.</t>
  </si>
  <si>
    <t>Turner, Trea</t>
  </si>
  <si>
    <t>Freeland, Kyle</t>
  </si>
  <si>
    <t>Bummer, Aaron</t>
  </si>
  <si>
    <t>Means, John</t>
  </si>
  <si>
    <t>Tinoco, Jesus</t>
  </si>
  <si>
    <t>Gordon, Nick</t>
  </si>
  <si>
    <t>Borucki, Ryan</t>
  </si>
  <si>
    <t>Reyes, Pablo</t>
  </si>
  <si>
    <t>Mahle, Tyler</t>
  </si>
  <si>
    <t>Conforto, Michael</t>
  </si>
  <si>
    <t>Navarreto, Brian</t>
  </si>
  <si>
    <t>Lopez, Reynaldo</t>
  </si>
  <si>
    <t>Alcantara, Sergio</t>
  </si>
  <si>
    <t>Estrada, Thairo</t>
  </si>
  <si>
    <t>Blewett, Scott</t>
  </si>
  <si>
    <t>O'Hearn, Ryan</t>
  </si>
  <si>
    <t>Guillorme, Luis</t>
  </si>
  <si>
    <t>Honeywell, Brent</t>
  </si>
  <si>
    <t>Hoskins, Rhys</t>
  </si>
  <si>
    <t>Schwarber, Kyle</t>
  </si>
  <si>
    <t>Yarbrough, Ryan</t>
  </si>
  <si>
    <t>Chapman, Matt</t>
  </si>
  <si>
    <t>Altavilla, Dan</t>
  </si>
  <si>
    <t>Montgomery, Jordan</t>
  </si>
  <si>
    <t>Kiner-Falefa, Isiah</t>
  </si>
  <si>
    <t>Dubon, Mauricio</t>
  </si>
  <si>
    <t>Jansen, Danny</t>
  </si>
  <si>
    <t>Albies, Ozzie</t>
  </si>
  <si>
    <t>Gomber, Austin</t>
  </si>
  <si>
    <t>Joe, Connor</t>
  </si>
  <si>
    <t>Diaz, Yandy</t>
  </si>
  <si>
    <t>Swanson, Erik</t>
  </si>
  <si>
    <t>Abreu, Bryan</t>
  </si>
  <si>
    <t>Feyereisen, J.P.</t>
  </si>
  <si>
    <t>Urias, Luis</t>
  </si>
  <si>
    <t>Allen, Greg</t>
  </si>
  <si>
    <t>Brigham, Jeff</t>
  </si>
  <si>
    <t>Thompson, Ryan</t>
  </si>
  <si>
    <t>Merryweather, Julian</t>
  </si>
  <si>
    <t>Trevino, Jose</t>
  </si>
  <si>
    <t>Stewart, Brock</t>
  </si>
  <si>
    <t>Hill, Tim</t>
  </si>
  <si>
    <t>Bernardino, Brennan</t>
  </si>
  <si>
    <t>Garrett, Reed</t>
  </si>
  <si>
    <t>Weaver, Luke</t>
  </si>
  <si>
    <t>Garcia, Aramis</t>
  </si>
  <si>
    <t>Toussaint, Touki</t>
  </si>
  <si>
    <t>Heim, Jonah</t>
  </si>
  <si>
    <t>Thomas, Lane</t>
  </si>
  <si>
    <t>Newcomb, Sean</t>
  </si>
  <si>
    <t>Holmes, Grant</t>
  </si>
  <si>
    <t>Hill, Derek</t>
  </si>
  <si>
    <t>Tromp, Chadwick</t>
  </si>
  <si>
    <t>Williams, Trevor</t>
  </si>
  <si>
    <t>Banks, Tanner</t>
  </si>
  <si>
    <t>Torres, Gleyber</t>
  </si>
  <si>
    <t>Sosa, Edmundo</t>
  </si>
  <si>
    <t>Verdugo, Alex</t>
  </si>
  <si>
    <t>Herrera, Jose</t>
  </si>
  <si>
    <t>Lopez, Pablo</t>
  </si>
  <si>
    <t>Laureano, Ramon</t>
  </si>
  <si>
    <t>Iglesias, Raisel</t>
  </si>
  <si>
    <t>Wallach, Chad</t>
  </si>
  <si>
    <t>Castillo, Jose</t>
  </si>
  <si>
    <t>Speier, Gabe</t>
  </si>
  <si>
    <t>Beeks, Jalen</t>
  </si>
  <si>
    <t>Moncada, Yoan</t>
  </si>
  <si>
    <t>Mateo, Jorge</t>
  </si>
  <si>
    <t>Jackson, Alex</t>
  </si>
  <si>
    <t>Suarez, Ranger</t>
  </si>
  <si>
    <t>Kopech, Michael</t>
  </si>
  <si>
    <t>Valdez, Framber</t>
  </si>
  <si>
    <t>Steele, Justin</t>
  </si>
  <si>
    <t>Castro, Willi</t>
  </si>
  <si>
    <t>Devers, Rafael</t>
  </si>
  <si>
    <t>Gage, Matt</t>
  </si>
  <si>
    <t>Fedde, Erick</t>
  </si>
  <si>
    <t>Hoffman, Jeff</t>
  </si>
  <si>
    <t>Siri, Jose</t>
  </si>
  <si>
    <t>Flaherty, Jack</t>
  </si>
  <si>
    <t>Jimenez, Eloy</t>
  </si>
  <si>
    <t>Cabrera, Genesis</t>
  </si>
  <si>
    <t>Burr, Ryan</t>
  </si>
  <si>
    <t>Ward, Taylor</t>
  </si>
  <si>
    <t>Herget, Jimmy</t>
  </si>
  <si>
    <t>Brubaker, JT</t>
  </si>
  <si>
    <t>Scott, Tanner</t>
  </si>
  <si>
    <t>Keller, Mitch</t>
  </si>
  <si>
    <t>Javier, Cristian</t>
  </si>
  <si>
    <t>Rainey, Tanner</t>
  </si>
  <si>
    <t>Clarke, Taylor</t>
  </si>
  <si>
    <t>Straw, Myles</t>
  </si>
  <si>
    <t>Lawrence, Justin</t>
  </si>
  <si>
    <t>Springs, Jeffrey</t>
  </si>
  <si>
    <t>Bregman, Alex</t>
  </si>
  <si>
    <t>Machin, Vimael</t>
  </si>
  <si>
    <t>Newman, Kevin</t>
  </si>
  <si>
    <t>Megill, Trevor</t>
  </si>
  <si>
    <t>Crismatt, Nabil</t>
  </si>
  <si>
    <t>Phillips, Evan</t>
  </si>
  <si>
    <t>Alexander, Tyler</t>
  </si>
  <si>
    <t>Perdomo, Angel</t>
  </si>
  <si>
    <t>Stewart, DJ</t>
  </si>
  <si>
    <t>Alvarado, Jose</t>
  </si>
  <si>
    <t>Tate, Dillon</t>
  </si>
  <si>
    <t>Calhoun, Willie</t>
  </si>
  <si>
    <t>Gibaut, Ian</t>
  </si>
  <si>
    <t>Cortes, Nestor</t>
  </si>
  <si>
    <t>Santana, Dennis</t>
  </si>
  <si>
    <t>Saucedo, Tayler</t>
  </si>
  <si>
    <t>Nevin, Tyler</t>
  </si>
  <si>
    <t>Cleavinger, Garrett</t>
  </si>
  <si>
    <t>Benintendi, Andrew</t>
  </si>
  <si>
    <t>Rodgers, Brendan</t>
  </si>
  <si>
    <t>Happ, Ian</t>
  </si>
  <si>
    <t>Mullins, Cedric</t>
  </si>
  <si>
    <t>Thornton, Trent</t>
  </si>
  <si>
    <t>Hilliard, Sam</t>
  </si>
  <si>
    <t>Gilbert, Tyler</t>
  </si>
  <si>
    <t>Burke, Brock</t>
  </si>
  <si>
    <t>Lambert, Peter</t>
  </si>
  <si>
    <t>Kingery, Scott</t>
  </si>
  <si>
    <t>France, Ty</t>
  </si>
  <si>
    <t>Stephenson, Tyler</t>
  </si>
  <si>
    <t>Webb, Logan</t>
  </si>
  <si>
    <t>Fairbanks, Pete</t>
  </si>
  <si>
    <t>McKenzie, Triston</t>
  </si>
  <si>
    <t>DeJong, Paul</t>
  </si>
  <si>
    <t>Bader, Harrison</t>
  </si>
  <si>
    <t>Cronenworth, Jake</t>
  </si>
  <si>
    <t>Moore, Dylan</t>
  </si>
  <si>
    <t>Haggerty, Sam</t>
  </si>
  <si>
    <t>Maton, Phil</t>
  </si>
  <si>
    <t>Stubbs, Garrett</t>
  </si>
  <si>
    <t>Lukes, Nathan</t>
  </si>
  <si>
    <t>Wade Jr, LaMonte</t>
  </si>
  <si>
    <t>Helsley, Ryan</t>
  </si>
  <si>
    <t>Misiewicz, Anthony</t>
  </si>
  <si>
    <t>Brown, Seth</t>
  </si>
  <si>
    <t>Sullivan, Brett</t>
  </si>
  <si>
    <t>Kinley, Tyler</t>
  </si>
  <si>
    <t>Fulmer, Carson</t>
  </si>
  <si>
    <t>Swanson, Dansby</t>
  </si>
  <si>
    <t>Anderson, Nick</t>
  </si>
  <si>
    <t>Fernandez, Julian</t>
  </si>
  <si>
    <t>Tucker, Kyle</t>
  </si>
  <si>
    <t>Waddell, Brandon</t>
  </si>
  <si>
    <t>Cameron, Daz</t>
  </si>
  <si>
    <t>Riley, Austin</t>
  </si>
  <si>
    <t>Robles, Victor</t>
  </si>
  <si>
    <t>Mountcastle, Ryan</t>
  </si>
  <si>
    <t>Soroka, Michael</t>
  </si>
  <si>
    <t>Effross, Scott</t>
  </si>
  <si>
    <t>Yepez, Juan</t>
  </si>
  <si>
    <t>Acuna, Ronald</t>
  </si>
  <si>
    <t>De Los Santos, Enyel</t>
  </si>
  <si>
    <t>Urquidy, Jose</t>
  </si>
  <si>
    <t>Young, Danny</t>
  </si>
  <si>
    <t>Maeda, Kenta</t>
  </si>
  <si>
    <t>Cease, Dylan</t>
  </si>
  <si>
    <t>Sanchez, Ali</t>
  </si>
  <si>
    <t>Grisham, Trent</t>
  </si>
  <si>
    <t>Arraez, Luis</t>
  </si>
  <si>
    <t>Hayes, Ke'Bryan</t>
  </si>
  <si>
    <t>Minter, A.J.</t>
  </si>
  <si>
    <t>Woodford, Jake</t>
  </si>
  <si>
    <t>Peralta, Freddy</t>
  </si>
  <si>
    <t>Alcantara, Sandy</t>
  </si>
  <si>
    <t>Allard, Kolby</t>
  </si>
  <si>
    <t>Poteet, Cody</t>
  </si>
  <si>
    <t>Urias, Ramon</t>
  </si>
  <si>
    <t>Ibanez, Andy</t>
  </si>
  <si>
    <t>Azocar, Jose</t>
  </si>
  <si>
    <t>Naylor, Josh</t>
  </si>
  <si>
    <t>Pozo, Yohel</t>
  </si>
  <si>
    <t>Avila, Pedro</t>
  </si>
  <si>
    <t>Jones, Jahmai</t>
  </si>
  <si>
    <t>Lowe, Brandon</t>
  </si>
  <si>
    <t>Taveras, Leody</t>
  </si>
  <si>
    <t>Nance, Tommy</t>
  </si>
  <si>
    <t>Smith, Will</t>
  </si>
  <si>
    <t>Gurriel, Yuli</t>
  </si>
  <si>
    <t>Quijada, Jose</t>
  </si>
  <si>
    <t>Scholtens, Jesse</t>
  </si>
  <si>
    <t>Hudson, Dakota</t>
  </si>
  <si>
    <t>Bachar, Lake</t>
  </si>
  <si>
    <t>Gurriel, Lourdes</t>
  </si>
  <si>
    <t>Irvin, Cole</t>
  </si>
  <si>
    <t>Dominguez, Seranthony</t>
  </si>
  <si>
    <t>Alonso, Pete</t>
  </si>
  <si>
    <t>Biggio, Cavan</t>
  </si>
  <si>
    <t>Fraley, Jake</t>
  </si>
  <si>
    <t>Hamilton, Ian</t>
  </si>
  <si>
    <t>Hampson, Garrett</t>
  </si>
  <si>
    <t>Hatch, Thomas</t>
  </si>
  <si>
    <t>Webb, Jacob</t>
  </si>
  <si>
    <t>Hernandez, Nick</t>
  </si>
  <si>
    <t>Garcia, Adolis</t>
  </si>
  <si>
    <t>Arozarena, Randy</t>
  </si>
  <si>
    <t>Gallen, Zac</t>
  </si>
  <si>
    <t>Senzel, Nick</t>
  </si>
  <si>
    <t>Solak, Nick</t>
  </si>
  <si>
    <t>Call, Alex</t>
  </si>
  <si>
    <t>Richards, Trevor</t>
  </si>
  <si>
    <t>Quantrill, Cal</t>
  </si>
  <si>
    <t>Walton, Donovan</t>
  </si>
  <si>
    <t>Krook, Matt</t>
  </si>
  <si>
    <t>Lauer, Eric</t>
  </si>
  <si>
    <t>Thaiss, Matt</t>
  </si>
  <si>
    <t>Lucchesi, Joey</t>
  </si>
  <si>
    <t>Reynolds, Bryan</t>
  </si>
  <si>
    <t>Festa, Matt</t>
  </si>
  <si>
    <t>Lovelady, Richard</t>
  </si>
  <si>
    <t>Lopez, Nicky</t>
  </si>
  <si>
    <t>Puk, A.J.</t>
  </si>
  <si>
    <t>White, Eli</t>
  </si>
  <si>
    <t>Ferguson, Caleb</t>
  </si>
  <si>
    <t>Kremer, Dean</t>
  </si>
  <si>
    <t>Murphy, Sean</t>
  </si>
  <si>
    <t>Raley, Luke</t>
  </si>
  <si>
    <t>Wilson, Weston</t>
  </si>
  <si>
    <t>Erceg, Lucas</t>
  </si>
  <si>
    <t>Burnes, Corbin</t>
  </si>
  <si>
    <t>Akin, Keegan</t>
  </si>
  <si>
    <t>Hays, Austin</t>
  </si>
  <si>
    <t>Buehler, Walker</t>
  </si>
  <si>
    <t>Brooks, Trenton</t>
  </si>
  <si>
    <t>Gonsolin, Tony</t>
  </si>
  <si>
    <t>McKinstry, Zach</t>
  </si>
  <si>
    <t>Poche, Colin</t>
  </si>
  <si>
    <t>Blanco, Ronel</t>
  </si>
  <si>
    <t>Dunning, Dane</t>
  </si>
  <si>
    <t>Bieber, Shane</t>
  </si>
  <si>
    <t>Ramirez, Yohan</t>
  </si>
  <si>
    <t>Sandoval, Patrick</t>
  </si>
  <si>
    <t>Rogers, Jake</t>
  </si>
  <si>
    <t>Anderson, Shaun</t>
  </si>
  <si>
    <t>Monasterio, Andruw</t>
  </si>
  <si>
    <t>Hummel, Cooper</t>
  </si>
  <si>
    <t>Alcala, Jorge</t>
  </si>
  <si>
    <t>Edman, Tommy</t>
  </si>
  <si>
    <t>Civale, Aaron</t>
  </si>
  <si>
    <t>Ferguson, Tyler</t>
  </si>
  <si>
    <t>Knizner, Andrew</t>
  </si>
  <si>
    <t>Friedl, TJ</t>
  </si>
  <si>
    <t>Rangel, Alan</t>
  </si>
  <si>
    <t>Foley, Jason</t>
  </si>
  <si>
    <t>Alvarez, Yordan</t>
  </si>
  <si>
    <t>Hartlieb, Geoff</t>
  </si>
  <si>
    <t>Short, Zack</t>
  </si>
  <si>
    <t>Lowe, Nathaniel</t>
  </si>
  <si>
    <t>Bednar, David</t>
  </si>
  <si>
    <t>Romero, JoJo</t>
  </si>
  <si>
    <t>Whitley, Forrest</t>
  </si>
  <si>
    <t>McCormick, Chas</t>
  </si>
  <si>
    <t>De La Cruz, Bryan</t>
  </si>
  <si>
    <t>Lopez, Otto</t>
  </si>
  <si>
    <t>Ruiz, Keibert</t>
  </si>
  <si>
    <t>Guerrero Jr, Vladimir</t>
  </si>
  <si>
    <t>Bichette, Bo</t>
  </si>
  <si>
    <t>Perez, Cionel</t>
  </si>
  <si>
    <t>Hicks, Jordan</t>
  </si>
  <si>
    <t>Rooker, Brent</t>
  </si>
  <si>
    <t>Johnson, Daniel</t>
  </si>
  <si>
    <t>Hart, Kyle</t>
  </si>
  <si>
    <t>Alexander, Jason</t>
  </si>
  <si>
    <t>Soto, Gregory</t>
  </si>
  <si>
    <t>Sanchez, Sixto</t>
  </si>
  <si>
    <t>Seabold, Connor</t>
  </si>
  <si>
    <t>Tatis Jr, Fernando</t>
  </si>
  <si>
    <t>May, Dustin</t>
  </si>
  <si>
    <t>Narvaez, Carlos</t>
  </si>
  <si>
    <t>Rojas, Josh</t>
  </si>
  <si>
    <t>Boushley, Caleb</t>
  </si>
  <si>
    <t>Bender, Anthony</t>
  </si>
  <si>
    <t>Loaisiga, Jonathan</t>
  </si>
  <si>
    <t>Sanmartin, Reiver</t>
  </si>
  <si>
    <t>Ohtani, Shohei</t>
  </si>
  <si>
    <t>Vest, Will</t>
  </si>
  <si>
    <t>Blanco, Dairon</t>
  </si>
  <si>
    <t>Garza, Justin</t>
  </si>
  <si>
    <t>Thompson, Keegan</t>
  </si>
  <si>
    <t>Pereda, Jhonny</t>
  </si>
  <si>
    <t>Baker, Bryan</t>
  </si>
  <si>
    <t>Palacios, Joshua</t>
  </si>
  <si>
    <t>Robinson, Chuckie</t>
  </si>
  <si>
    <t>Garabito, Gerson</t>
  </si>
  <si>
    <t>Toro, Abraham</t>
  </si>
  <si>
    <t>King, Michael</t>
  </si>
  <si>
    <t>Rengifo, Luis</t>
  </si>
  <si>
    <t>Adams, Riley</t>
  </si>
  <si>
    <t>Canning, Griffin</t>
  </si>
  <si>
    <t>Faedo, Alex</t>
  </si>
  <si>
    <t>Ginkel, Kevin</t>
  </si>
  <si>
    <t>Gray, Tristan</t>
  </si>
  <si>
    <t>Houck, Tanner</t>
  </si>
  <si>
    <t>Lange, Alex</t>
  </si>
  <si>
    <t>Martin, Corbin</t>
  </si>
  <si>
    <t>Rivera, Emmanuel</t>
  </si>
  <si>
    <t>Smith, Pavin</t>
  </si>
  <si>
    <t>Wong, Connor</t>
  </si>
  <si>
    <t>Schmidt, Clarke</t>
  </si>
  <si>
    <t>Sheets, Gavin</t>
  </si>
  <si>
    <t>Suarez, Jose</t>
  </si>
  <si>
    <t>Sanchez, Jesus</t>
  </si>
  <si>
    <t>Varsho, Daulton</t>
  </si>
  <si>
    <t>Perkins, Blake</t>
  </si>
  <si>
    <t>Hudson, Bryan</t>
  </si>
  <si>
    <t>Santillan, Tony</t>
  </si>
  <si>
    <t>Williams, Luke</t>
  </si>
  <si>
    <t>Pache, Cristian</t>
  </si>
  <si>
    <t>Gimenez, Andres</t>
  </si>
  <si>
    <t>Anderson, Ian</t>
  </si>
  <si>
    <t>Lowe, Josh</t>
  </si>
  <si>
    <t>Lux, Gavin</t>
  </si>
  <si>
    <t>Moniak, Mickey</t>
  </si>
  <si>
    <t>Kieboom, Carter</t>
  </si>
  <si>
    <t>Luzardo, Jesus</t>
  </si>
  <si>
    <t>Trammell, Taylor</t>
  </si>
  <si>
    <t>Wentz, Joey</t>
  </si>
  <si>
    <t>Rosario, Eguy</t>
  </si>
  <si>
    <t>Dalbec, Bobby</t>
  </si>
  <si>
    <t>Miller, Tyson</t>
  </si>
  <si>
    <t>Wilson, Bryse</t>
  </si>
  <si>
    <t>Lee, Dylan</t>
  </si>
  <si>
    <t>Espinal, Santiago</t>
  </si>
  <si>
    <t>Wells, Tyler</t>
  </si>
  <si>
    <t>Johnson, Bryce</t>
  </si>
  <si>
    <t>Hiura, Keston</t>
  </si>
  <si>
    <t>Mastrobuoni, Miles</t>
  </si>
  <si>
    <t>Schreiber, John</t>
  </si>
  <si>
    <t>Garcia, Rico</t>
  </si>
  <si>
    <t>Paredes, Isaac</t>
  </si>
  <si>
    <t>McCaughan, Darren</t>
  </si>
  <si>
    <t>Morejon, Adrian</t>
  </si>
  <si>
    <t>Robert, Luis</t>
  </si>
  <si>
    <t>Guenther, Sean</t>
  </si>
  <si>
    <t>Trejo, Alan</t>
  </si>
  <si>
    <t>Ort, Kaleb</t>
  </si>
  <si>
    <t>Falter, Bailey</t>
  </si>
  <si>
    <t>Escarra, J.C.</t>
  </si>
  <si>
    <t>Paddack, Chris</t>
  </si>
  <si>
    <t>Faucher, Calvin</t>
  </si>
  <si>
    <t>Soto, Juan</t>
  </si>
  <si>
    <t>Carlson, Dylan</t>
  </si>
  <si>
    <t>Pearson, Nate</t>
  </si>
  <si>
    <t>Muller, Kyle</t>
  </si>
  <si>
    <t>Vargas, Miguel</t>
  </si>
  <si>
    <t>Pop, Zach</t>
  </si>
  <si>
    <t>Whitlock, Garrett</t>
  </si>
  <si>
    <t>Bowden, Ben</t>
  </si>
  <si>
    <t>Marsh, Brandon</t>
  </si>
  <si>
    <t>Morgan, Eli</t>
  </si>
  <si>
    <t>Baumann, Mike</t>
  </si>
  <si>
    <t>Adell, Jo</t>
  </si>
  <si>
    <t>Jax, Griffin</t>
  </si>
  <si>
    <t>Hernandez, Daysbel</t>
  </si>
  <si>
    <t>Rortvedt, Ben</t>
  </si>
  <si>
    <t>Diaz, Jhonathan</t>
  </si>
  <si>
    <t>Peterson, David</t>
  </si>
  <si>
    <t>Meyers, Jake</t>
  </si>
  <si>
    <t>Julks, Corey</t>
  </si>
  <si>
    <t>Fairchild, Stuart</t>
  </si>
  <si>
    <t>Raquet, Nick</t>
  </si>
  <si>
    <t>O'Brien, Riley</t>
  </si>
  <si>
    <t>Kelly, Zack</t>
  </si>
  <si>
    <t>Clement, Ernie</t>
  </si>
  <si>
    <t>Wilson, Steven</t>
  </si>
  <si>
    <t>Manning, Matt</t>
  </si>
  <si>
    <t>Zimmermann, Bruce</t>
  </si>
  <si>
    <t>Munoz, Andres</t>
  </si>
  <si>
    <t>Weissert, Greg</t>
  </si>
  <si>
    <t>Zuber, Tyler</t>
  </si>
  <si>
    <t>Mattson, Isaac</t>
  </si>
  <si>
    <t>Garcia Jr, Luis</t>
  </si>
  <si>
    <t>Young, Jared</t>
  </si>
  <si>
    <t>Moran, Jovani</t>
  </si>
  <si>
    <t>Walker, Ryan</t>
  </si>
  <si>
    <t>Lewis, Royce</t>
  </si>
  <si>
    <t>Paredes, Enoli</t>
  </si>
  <si>
    <t>Hicklen, Brewer</t>
  </si>
  <si>
    <t>Chisholm, Jazz</t>
  </si>
  <si>
    <t>Mize, Casey</t>
  </si>
  <si>
    <t>Contreras, William</t>
  </si>
  <si>
    <t>Waters, Drew</t>
  </si>
  <si>
    <t>Nelson, Kyle</t>
  </si>
  <si>
    <t>Sandlin, Nick</t>
  </si>
  <si>
    <t>Jones, Nolan</t>
  </si>
  <si>
    <t>Crawford, Kutter</t>
  </si>
  <si>
    <t>Brujan, Vidal</t>
  </si>
  <si>
    <t>Miranda, Jose</t>
  </si>
  <si>
    <t>Uceta, Edwin</t>
  </si>
  <si>
    <t>Montero, Elehuris</t>
  </si>
  <si>
    <t>Anderson, Grant</t>
  </si>
  <si>
    <t>Francis, Bowden</t>
  </si>
  <si>
    <t>Alexander, CJ</t>
  </si>
  <si>
    <t>Clemens, Kody</t>
  </si>
  <si>
    <t>Herrera, Ivan</t>
  </si>
  <si>
    <t>Porter, Logan</t>
  </si>
  <si>
    <t>Phillips, Tyler</t>
  </si>
  <si>
    <t>Kikuchi, Yusei</t>
  </si>
  <si>
    <t>Bautista, Felix</t>
  </si>
  <si>
    <t>Sanchez, Cristopher</t>
  </si>
  <si>
    <t>Rodriguez, Manuel</t>
  </si>
  <si>
    <t>Petersen, Michael</t>
  </si>
  <si>
    <t>Rodriguez, Elvin</t>
  </si>
  <si>
    <t>Gonzalez, Oscar</t>
  </si>
  <si>
    <t>Bazardo, Eduard</t>
  </si>
  <si>
    <t>Rivas, Leo</t>
  </si>
  <si>
    <t>Duran, Jhoan</t>
  </si>
  <si>
    <t>Clase, Emmanuel</t>
  </si>
  <si>
    <t>Martinez, Seth</t>
  </si>
  <si>
    <t>Gil, Luis</t>
  </si>
  <si>
    <t>Moreta, Dauri</t>
  </si>
  <si>
    <t>Espada, Jose</t>
  </si>
  <si>
    <t>Diaz, Alexis</t>
  </si>
  <si>
    <t>Kriske, Brooks</t>
  </si>
  <si>
    <t>Brogdon, Connor</t>
  </si>
  <si>
    <t>France, J.P.</t>
  </si>
  <si>
    <t>Ober, Bailey</t>
  </si>
  <si>
    <t>Robert, Daniel</t>
  </si>
  <si>
    <t>Winans, Allan</t>
  </si>
  <si>
    <t>Bird, Jake</t>
  </si>
  <si>
    <t>Bouchard, Sean</t>
  </si>
  <si>
    <t>Gilbreath, Lucas</t>
  </si>
  <si>
    <t>Latz, Jacob</t>
  </si>
  <si>
    <t>Megill, Tylor</t>
  </si>
  <si>
    <t>Sousa, Bennett</t>
  </si>
  <si>
    <t>Ryan, Joe</t>
  </si>
  <si>
    <t>De Los Santos, Yerry</t>
  </si>
  <si>
    <t>Feltner, Ryan</t>
  </si>
  <si>
    <t>Martin, Davis</t>
  </si>
  <si>
    <t>Pilkington, Konnor</t>
  </si>
  <si>
    <t>Nootbaar, Lars</t>
  </si>
  <si>
    <t>Bubic, Kris</t>
  </si>
  <si>
    <t>Sands, Cole</t>
  </si>
  <si>
    <t>Hoerner, Nico</t>
  </si>
  <si>
    <t>Hjelle, Sean</t>
  </si>
  <si>
    <t>McClanahan, Shane</t>
  </si>
  <si>
    <t>Kolek, Stephen</t>
  </si>
  <si>
    <t>Senger, Hayden</t>
  </si>
  <si>
    <t>Lockridge, Brandon</t>
  </si>
  <si>
    <t>Baker, Luken</t>
  </si>
  <si>
    <t>Larnach, Trevor</t>
  </si>
  <si>
    <t>Irvin, Jake</t>
  </si>
  <si>
    <t>Harris, Hogan</t>
  </si>
  <si>
    <t>India, Jonathan</t>
  </si>
  <si>
    <t>Bart, Joey</t>
  </si>
  <si>
    <t>McArthur, James</t>
  </si>
  <si>
    <t>Raleigh, Cal</t>
  </si>
  <si>
    <t>Kaiser, Connor</t>
  </si>
  <si>
    <t>Lynch, Daniel</t>
  </si>
  <si>
    <t>Fortes, Nick</t>
  </si>
  <si>
    <t>Shugart, Chase</t>
  </si>
  <si>
    <t>Hagenman, Justin</t>
  </si>
  <si>
    <t>Montes, Coco</t>
  </si>
  <si>
    <t>Kowar, Jackson</t>
  </si>
  <si>
    <t>Vierling, Matt</t>
  </si>
  <si>
    <t>Gonzalez, Romy</t>
  </si>
  <si>
    <t>Little, Brendon</t>
  </si>
  <si>
    <t>Beck, Tristan</t>
  </si>
  <si>
    <t>Salazar, Cesar</t>
  </si>
  <si>
    <t>Isbel, Kyle</t>
  </si>
  <si>
    <t>Bohm, Alec</t>
  </si>
  <si>
    <t>Cousins, Jake</t>
  </si>
  <si>
    <t>McCarthy, Jake</t>
  </si>
  <si>
    <t>Wolfram, Grant</t>
  </si>
  <si>
    <t>Conine, Griffin</t>
  </si>
  <si>
    <t>Maton, Nick</t>
  </si>
  <si>
    <t>Pena, Jeremy</t>
  </si>
  <si>
    <t>Marchan, Rafael</t>
  </si>
  <si>
    <t>Peguero, Elvis</t>
  </si>
  <si>
    <t>Alvarado, Elvis</t>
  </si>
  <si>
    <t>Cabrera, Edward</t>
  </si>
  <si>
    <t>Amaya, Miguel</t>
  </si>
  <si>
    <t>Cabrera, Oswaldo</t>
  </si>
  <si>
    <t>Cruz, Oneil</t>
  </si>
  <si>
    <t>Valdez, Enmanuel</t>
  </si>
  <si>
    <t>Rivero, Sebastian</t>
  </si>
  <si>
    <t>Assad, Javier</t>
  </si>
  <si>
    <t>Fermin, Jose</t>
  </si>
  <si>
    <t>Ruiz, Esteury</t>
  </si>
  <si>
    <t>Chaparro, Andres</t>
  </si>
  <si>
    <t>Aranda, Jonathan</t>
  </si>
  <si>
    <t>Fermin, Freddy</t>
  </si>
  <si>
    <t>Cortes, Carlos</t>
  </si>
  <si>
    <t>Ragans, Cole</t>
  </si>
  <si>
    <t>Thompson, Mason</t>
  </si>
  <si>
    <t>Benson, Will</t>
  </si>
  <si>
    <t>Soriano, George</t>
  </si>
  <si>
    <t>Naylor, Bo</t>
  </si>
  <si>
    <t>Encarnacion, Jerar</t>
  </si>
  <si>
    <t>Santos, Gregory</t>
  </si>
  <si>
    <t>Morel, Christopher</t>
  </si>
  <si>
    <t>Lao, Sauryn</t>
  </si>
  <si>
    <t>Morillo, Juan</t>
  </si>
  <si>
    <t>Peguero, Joel</t>
  </si>
  <si>
    <t>Doval, Camilo</t>
  </si>
  <si>
    <t>King, John</t>
  </si>
  <si>
    <t>Myers, Dane</t>
  </si>
  <si>
    <t>Soriano, Jose</t>
  </si>
  <si>
    <t>Winn, Cole</t>
  </si>
  <si>
    <t>Vilade, Ryan</t>
  </si>
  <si>
    <t>Baddoo, Akil</t>
  </si>
  <si>
    <t>Kranick, Max</t>
  </si>
  <si>
    <t>McGee, Easton</t>
  </si>
  <si>
    <t>Greene, Hunter</t>
  </si>
  <si>
    <t>Vientos, Mark</t>
  </si>
  <si>
    <t>Turang, Brice</t>
  </si>
  <si>
    <t>Myers, Tobias</t>
  </si>
  <si>
    <t>Crouse, Hans</t>
  </si>
  <si>
    <t>Melendez, MJ</t>
  </si>
  <si>
    <t>Rolison, Ryan</t>
  </si>
  <si>
    <t>Gore, MacKenzie</t>
  </si>
  <si>
    <t>Hall, DL</t>
  </si>
  <si>
    <t>Huff, Sam</t>
  </si>
  <si>
    <t>Estrada, Jeremiah</t>
  </si>
  <si>
    <t>Campusano, Luis</t>
  </si>
  <si>
    <t>McCoy, Mason</t>
  </si>
  <si>
    <t>Jackson, Jeremiah</t>
  </si>
  <si>
    <t>Suwinski, Jack</t>
  </si>
  <si>
    <t>Gilbert, Logan</t>
  </si>
  <si>
    <t>Reynolds, Sean</t>
  </si>
  <si>
    <t>Gorman, Nolan</t>
  </si>
  <si>
    <t>Baz, Shane</t>
  </si>
  <si>
    <t>Edwards, Xavier</t>
  </si>
  <si>
    <t>Skubal, Tarik</t>
  </si>
  <si>
    <t>White, Owen</t>
  </si>
  <si>
    <t>Taylor, Samad</t>
  </si>
  <si>
    <t>Burger, Jake</t>
  </si>
  <si>
    <t>Allen, Nick</t>
  </si>
  <si>
    <t>Sauer, Matt</t>
  </si>
  <si>
    <t>Rogers, Trevor</t>
  </si>
  <si>
    <t>Englert, Mason</t>
  </si>
  <si>
    <t>Liberatore, Matthew</t>
  </si>
  <si>
    <t>Hanifee, Brenan</t>
  </si>
  <si>
    <t>Holderman, Colin</t>
  </si>
  <si>
    <t>Winckowski, Josh</t>
  </si>
  <si>
    <t>Stevenson, Cal</t>
  </si>
  <si>
    <t>Walls, Taylor</t>
  </si>
  <si>
    <t>Gillaspie, Logan</t>
  </si>
  <si>
    <t>Oviedo, Johan</t>
  </si>
  <si>
    <t>Kennedy, Buddy</t>
  </si>
  <si>
    <t>Casas, Triston</t>
  </si>
  <si>
    <t>Ramos, Heliot</t>
  </si>
  <si>
    <t>Rodriguez, Johnathan</t>
  </si>
  <si>
    <t>Freeman, Tyler</t>
  </si>
  <si>
    <t>Otanez, Michel</t>
  </si>
  <si>
    <t>Valera, George</t>
  </si>
  <si>
    <t>Butler, Lawrence</t>
  </si>
  <si>
    <t>Bradley, Taj</t>
  </si>
  <si>
    <t>Siani, Michael</t>
  </si>
  <si>
    <t>Kelenic, Jarred</t>
  </si>
  <si>
    <t>Arias, Gabriel</t>
  </si>
  <si>
    <t>Ornelas, Tirso</t>
  </si>
  <si>
    <t>Kirk, Alejandro</t>
  </si>
  <si>
    <t>Montero, Keider</t>
  </si>
  <si>
    <t>Moreno, Gabriel</t>
  </si>
  <si>
    <t>Campero, Gustavo</t>
  </si>
  <si>
    <t>Hernandez, Carlos</t>
  </si>
  <si>
    <t>Garcia, Maikel</t>
  </si>
  <si>
    <t>Zerpa, Angel</t>
  </si>
  <si>
    <t>Berroa, Steward</t>
  </si>
  <si>
    <t>Perdomo, Geraldo</t>
  </si>
  <si>
    <t>Contreras, Roansy</t>
  </si>
  <si>
    <t>Peraza, Oswald</t>
  </si>
  <si>
    <t>Canario, Alexander</t>
  </si>
  <si>
    <t>Perez, Wenceel</t>
  </si>
  <si>
    <t>Gomez, Yoendrys</t>
  </si>
  <si>
    <t>Sosa, Lenyn</t>
  </si>
  <si>
    <t>Vargas, Carlos</t>
  </si>
  <si>
    <t>Berroa, Prelander</t>
  </si>
  <si>
    <t>Diaz, Yainer</t>
  </si>
  <si>
    <t>Nunez, Dedniel</t>
  </si>
  <si>
    <t>Pina, Robinson</t>
  </si>
  <si>
    <t>Salazar, Eduardo</t>
  </si>
  <si>
    <t>Bido, Osvaldo</t>
  </si>
  <si>
    <t>Nunez, Eduarniel</t>
  </si>
  <si>
    <t>Cruz, Steven</t>
  </si>
  <si>
    <t>Grove, Michael</t>
  </si>
  <si>
    <t>Mercado, Michael</t>
  </si>
  <si>
    <t>Mejia, Juan</t>
  </si>
  <si>
    <t>Banuelos, David</t>
  </si>
  <si>
    <t>Bolton, Cody</t>
  </si>
  <si>
    <t>Heuer, Codi</t>
  </si>
  <si>
    <t>Amaya, Jacob</t>
  </si>
  <si>
    <t>Junk, Janson</t>
  </si>
  <si>
    <t>Snider, Collin</t>
  </si>
  <si>
    <t>Noda, Ryan</t>
  </si>
  <si>
    <t>Butto, Jose</t>
  </si>
  <si>
    <t>Tarnok, Freddy</t>
  </si>
  <si>
    <t>Cantillo, Joey</t>
  </si>
  <si>
    <t>Velazquez, Nelson</t>
  </si>
  <si>
    <t>Garcia, Robert</t>
  </si>
  <si>
    <t>Feduccia, Hunter</t>
  </si>
  <si>
    <t>Barrero, Jose</t>
  </si>
  <si>
    <t>Hoffman, Nolan</t>
  </si>
  <si>
    <t>Poulin, PJ</t>
  </si>
  <si>
    <t>Wagaman, Eric</t>
  </si>
  <si>
    <t>Caballero, Jose</t>
  </si>
  <si>
    <t>Lazar, Max</t>
  </si>
  <si>
    <t>Sears, JP</t>
  </si>
  <si>
    <t>Vazquez, Luis</t>
  </si>
  <si>
    <t>Cosgrove, Tom</t>
  </si>
  <si>
    <t>Stratton, Hunter</t>
  </si>
  <si>
    <t>Sanders, Cam</t>
  </si>
  <si>
    <t>Marinaccio, Ron</t>
  </si>
  <si>
    <t>Winn, Keaton</t>
  </si>
  <si>
    <t>Ashby, Aaron</t>
  </si>
  <si>
    <t>Schneider, Davis</t>
  </si>
  <si>
    <t>Brown, Ben</t>
  </si>
  <si>
    <t>de Geus, Brett</t>
  </si>
  <si>
    <t>Walker, Josh</t>
  </si>
  <si>
    <t>Rocchio, Brayan</t>
  </si>
  <si>
    <t>Tena, Jose</t>
  </si>
  <si>
    <t>Pereira, Everson</t>
  </si>
  <si>
    <t>Rodriguez, Julio</t>
  </si>
  <si>
    <t>Mauricio, Ronny</t>
  </si>
  <si>
    <t>Duran, Ezequiel</t>
  </si>
  <si>
    <t>Abreu, Wilyer</t>
  </si>
  <si>
    <t>Bruihl, Justin</t>
  </si>
  <si>
    <t>Jimenez, Leo</t>
  </si>
  <si>
    <t>Adams, Jordyn</t>
  </si>
  <si>
    <t>Alexander, Blaze</t>
  </si>
  <si>
    <t>Banfield, Will</t>
  </si>
  <si>
    <t>Thomas, Alek</t>
  </si>
  <si>
    <t>Ashcraft, Braxton</t>
  </si>
  <si>
    <t>Weathers, Ryan</t>
  </si>
  <si>
    <t>Dobnak, Randy</t>
  </si>
  <si>
    <t>Meadows, Parker</t>
  </si>
  <si>
    <t>Seigler, Anthony</t>
  </si>
  <si>
    <t>Arias, Luarbert</t>
  </si>
  <si>
    <t>Bae, Ji-Hwan</t>
  </si>
  <si>
    <t>Cruz, Omar</t>
  </si>
  <si>
    <t>Bellozo, Valente</t>
  </si>
  <si>
    <t>Vivas, Jorbit</t>
  </si>
  <si>
    <t>Bello, Brayan</t>
  </si>
  <si>
    <t>Barrosa, Jorge</t>
  </si>
  <si>
    <t>Rodriguez, Randy</t>
  </si>
  <si>
    <t>Mead, Curtis</t>
  </si>
  <si>
    <t>Ferrer, Jose</t>
  </si>
  <si>
    <t>Tovar, Ezequiel</t>
  </si>
  <si>
    <t>Henriquez, Ronny</t>
  </si>
  <si>
    <t>Peralta, Luis</t>
  </si>
  <si>
    <t>Noel, Jhonkensy</t>
  </si>
  <si>
    <t>Rafaela, Ceddanne</t>
  </si>
  <si>
    <t>Peguero, Liover</t>
  </si>
  <si>
    <t>Teng, Kai-Wei</t>
  </si>
  <si>
    <t>Rojas, Johan</t>
  </si>
  <si>
    <t>Vavra, Terrin</t>
  </si>
  <si>
    <t>Avila, Luinder</t>
  </si>
  <si>
    <t>Martinez, Justin</t>
  </si>
  <si>
    <t>Duran, Carlos</t>
  </si>
  <si>
    <t>Schuemann, Max</t>
  </si>
  <si>
    <t>Rodriguez, Grayson</t>
  </si>
  <si>
    <t>Woods-Richardson, Simeon</t>
  </si>
  <si>
    <t>Keirsey, DaShawn</t>
  </si>
  <si>
    <t>Richardson, Lyon</t>
  </si>
  <si>
    <t>Bradish, Kyle</t>
  </si>
  <si>
    <t>Palacios, Richie</t>
  </si>
  <si>
    <t>Rooney, John</t>
  </si>
  <si>
    <t>Gerber, Joey</t>
  </si>
  <si>
    <t>Ornelas, Jonathan</t>
  </si>
  <si>
    <t>Barger, Addison</t>
  </si>
  <si>
    <t>Cox, Austin</t>
  </si>
  <si>
    <t>Helman, Michael</t>
  </si>
  <si>
    <t>Bowlan, Jonathan</t>
  </si>
  <si>
    <t>Fisher, Braydon</t>
  </si>
  <si>
    <t>Kwan, Steven</t>
  </si>
  <si>
    <t>Vodnik, Victor</t>
  </si>
  <si>
    <t>Duran, Jarren</t>
  </si>
  <si>
    <t>Jeffers, Ryan</t>
  </si>
  <si>
    <t>Fitzgerald, Ryan</t>
  </si>
  <si>
    <t>MacIver, Willie</t>
  </si>
  <si>
    <t>Miller, Owen</t>
  </si>
  <si>
    <t>Donovan, Brendan</t>
  </si>
  <si>
    <t>Bride, Jonah</t>
  </si>
  <si>
    <t>Curvelo, Luis</t>
  </si>
  <si>
    <t>Vasquez, Randy</t>
  </si>
  <si>
    <t>Burrows, Mike</t>
  </si>
  <si>
    <t>O'Hoppe, Logan</t>
  </si>
  <si>
    <t>Gasper, Mickey</t>
  </si>
  <si>
    <t>Leahy, Kyle</t>
  </si>
  <si>
    <t>Outman, James</t>
  </si>
  <si>
    <t>Villar, David</t>
  </si>
  <si>
    <t>Pages, Andy</t>
  </si>
  <si>
    <t>Fernandez, Ryan</t>
  </si>
  <si>
    <t>Hernandez, Heriberto</t>
  </si>
  <si>
    <t>Estrada, Lazaro</t>
  </si>
  <si>
    <t>Roberts, Ethan</t>
  </si>
  <si>
    <t>Fry, David</t>
  </si>
  <si>
    <t>Warren, Austin</t>
  </si>
  <si>
    <t>Olson, Reese</t>
  </si>
  <si>
    <t>Criswell, Cooper</t>
  </si>
  <si>
    <t>Dubin, Shawn</t>
  </si>
  <si>
    <t>Sabrowski, Erik</t>
  </si>
  <si>
    <t>Selby, Colin</t>
  </si>
  <si>
    <t>Funderburk, Kody</t>
  </si>
  <si>
    <t>Sisk, Evan</t>
  </si>
  <si>
    <t>Dean, Justin</t>
  </si>
  <si>
    <t>Vesia, Alex</t>
  </si>
  <si>
    <t>Capra, Vinny</t>
  </si>
  <si>
    <t>Eaton, Nate</t>
  </si>
  <si>
    <t>Lopez, Jacob</t>
  </si>
  <si>
    <t>Herrin, Tim</t>
  </si>
  <si>
    <t>Sandridge, Jayvien</t>
  </si>
  <si>
    <t>Murfee, Penn</t>
  </si>
  <si>
    <t>Schneemann, Daniel</t>
  </si>
  <si>
    <t>Avans, Drew</t>
  </si>
  <si>
    <t>Hiraldo, Yaramil</t>
  </si>
  <si>
    <t>Munoz, Roddery</t>
  </si>
  <si>
    <t>Uribe, Abner</t>
  </si>
  <si>
    <t>Rodriguez, Endy</t>
  </si>
  <si>
    <t>Simon, Ronny</t>
  </si>
  <si>
    <t>Stefanic, Michael</t>
  </si>
  <si>
    <t>Mears, Nick</t>
  </si>
  <si>
    <t>Singer, Brady</t>
  </si>
  <si>
    <t>Long, Sam</t>
  </si>
  <si>
    <t>Rasmussen, Drew</t>
  </si>
  <si>
    <t>Brito, Jhony</t>
  </si>
  <si>
    <t>Zeferjahn, Ryan</t>
  </si>
  <si>
    <t>Hollowell, Gavin</t>
  </si>
  <si>
    <t>Wilson, Will</t>
  </si>
  <si>
    <t>Kirby, George</t>
  </si>
  <si>
    <t>Jones, Greg</t>
  </si>
  <si>
    <t>Robertson, Will</t>
  </si>
  <si>
    <t>Wiles, Nathan</t>
  </si>
  <si>
    <t>Collins, Isaac</t>
  </si>
  <si>
    <t>Doyle, Brenton</t>
  </si>
  <si>
    <t>La Sorsa, Joe</t>
  </si>
  <si>
    <t>Sogard, Nick</t>
  </si>
  <si>
    <t>Ortiz, Joey</t>
  </si>
  <si>
    <t>Schultz, Paxton</t>
  </si>
  <si>
    <t>Schunk, Aaron</t>
  </si>
  <si>
    <t>Lee, Korey</t>
  </si>
  <si>
    <t>Waldron, Matt</t>
  </si>
  <si>
    <t>Campbell, Isaiah</t>
  </si>
  <si>
    <t>Enright, Nic</t>
  </si>
  <si>
    <t>McCann, Kyle</t>
  </si>
  <si>
    <t>Basso, Brady</t>
  </si>
  <si>
    <t>Peralta, Sammy</t>
  </si>
  <si>
    <t>Curry, Xzavion</t>
  </si>
  <si>
    <t>Luciano, Marco</t>
  </si>
  <si>
    <t>Mey, Luis</t>
  </si>
  <si>
    <t>Ramos, Bryan</t>
  </si>
  <si>
    <t>Freeman, Cody</t>
  </si>
  <si>
    <t>Gaddis, Hunter</t>
  </si>
  <si>
    <t>Millas, Drew</t>
  </si>
  <si>
    <t>Cronin, Declan</t>
  </si>
  <si>
    <t>Slaten, Justin</t>
  </si>
  <si>
    <t>Adcock, Ty</t>
  </si>
  <si>
    <t>Brennan, Will</t>
  </si>
  <si>
    <t>Kelly, Kevin</t>
  </si>
  <si>
    <t>Devanney, Cam</t>
  </si>
  <si>
    <t>McCray, Grant</t>
  </si>
  <si>
    <t>Kent, Zak</t>
  </si>
  <si>
    <t>Harris, Dustin</t>
  </si>
  <si>
    <t>Crim, Blaine</t>
  </si>
  <si>
    <t>Brash, Matt</t>
  </si>
  <si>
    <t>Witt Jr, Bobby</t>
  </si>
  <si>
    <t>Abrams, CJ</t>
  </si>
  <si>
    <t>Tolbert, Tyler</t>
  </si>
  <si>
    <t>Pages, Pedro</t>
  </si>
  <si>
    <t>Wynne, Randy</t>
  </si>
  <si>
    <t>Sabol, Blake</t>
  </si>
  <si>
    <t>Triolo, Jared</t>
  </si>
  <si>
    <t>Stubbs, C.J.</t>
  </si>
  <si>
    <t>Langeliers, Shea</t>
  </si>
  <si>
    <t>Contreras, Luis</t>
  </si>
  <si>
    <t>Davidson, Logan</t>
  </si>
  <si>
    <t>Toglia, Michael</t>
  </si>
  <si>
    <t>Gorski, Matt</t>
  </si>
  <si>
    <t>Davis, Noah</t>
  </si>
  <si>
    <t>Kreidler, Ryan</t>
  </si>
  <si>
    <t>Thomas, Connor</t>
  </si>
  <si>
    <t>Carroll, Corbin</t>
  </si>
  <si>
    <t>Brown, Hunter</t>
  </si>
  <si>
    <t>King, Bryan</t>
  </si>
  <si>
    <t>Cano, Yennier</t>
  </si>
  <si>
    <t>Legumina, Casey</t>
  </si>
  <si>
    <t>Harris, Michael</t>
  </si>
  <si>
    <t>Nardi, Andrew</t>
  </si>
  <si>
    <t>Simpson, Josh</t>
  </si>
  <si>
    <t>Carpenter, Kerry</t>
  </si>
  <si>
    <t>Martinez, Orelvis</t>
  </si>
  <si>
    <t>Alcantara, Kevin</t>
  </si>
  <si>
    <t>Greene, Riley</t>
  </si>
  <si>
    <t>Priester, Quinn</t>
  </si>
  <si>
    <t>Nunez, Nasim</t>
  </si>
  <si>
    <t>Lugo, Matthew</t>
  </si>
  <si>
    <t>Mesa, Victor</t>
  </si>
  <si>
    <t>Johnson, Seth</t>
  </si>
  <si>
    <t>Owens, Tyler</t>
  </si>
  <si>
    <t>Grissom, Vaughn</t>
  </si>
  <si>
    <t>Maldonado, Anthony</t>
  </si>
  <si>
    <t>Gipson-Long, Sawyer</t>
  </si>
  <si>
    <t>Walter, Brandon</t>
  </si>
  <si>
    <t>Lucas, Easton</t>
  </si>
  <si>
    <t>Brieske, Beau</t>
  </si>
  <si>
    <t>Handley, Maverick</t>
  </si>
  <si>
    <t>Pallante, Andre</t>
  </si>
  <si>
    <t>Castano, Blas</t>
  </si>
  <si>
    <t>Alvarez, Francisco</t>
  </si>
  <si>
    <t>Baty, Brett</t>
  </si>
  <si>
    <t>Pope, Austin</t>
  </si>
  <si>
    <t>Johnston, Troy</t>
  </si>
  <si>
    <t>English, Tristin</t>
  </si>
  <si>
    <t>Fletcher, Dominic</t>
  </si>
  <si>
    <t>Stowers, Kyle</t>
  </si>
  <si>
    <t>Little, Jack</t>
  </si>
  <si>
    <t>Gillispie, Connor</t>
  </si>
  <si>
    <t>Strowd, Kade</t>
  </si>
  <si>
    <t>Vaughn, Andrew</t>
  </si>
  <si>
    <t>Mangum, Jake</t>
  </si>
  <si>
    <t>Saalfrank, Andrew</t>
  </si>
  <si>
    <t>Fitzgerald, Tyler</t>
  </si>
  <si>
    <t>Murphy, Chris</t>
  </si>
  <si>
    <t>Rutledge, Jackson</t>
  </si>
  <si>
    <t>Pepiot, Ryan</t>
  </si>
  <si>
    <t>Hernaiz, Darell</t>
  </si>
  <si>
    <t>Holton, Tyler</t>
  </si>
  <si>
    <t>Corona, Kenedy</t>
  </si>
  <si>
    <t>Ribalta, Orlando</t>
  </si>
  <si>
    <t>Miller, Erik</t>
  </si>
  <si>
    <t>Nelson, Ryne</t>
  </si>
  <si>
    <t>Freeman, Caleb</t>
  </si>
  <si>
    <t>Estes, Joey</t>
  </si>
  <si>
    <t>Bigge, Hunter</t>
  </si>
  <si>
    <t>Jameson, Drey</t>
  </si>
  <si>
    <t>Rave, John</t>
  </si>
  <si>
    <t>Henry, Tommy</t>
  </si>
  <si>
    <t>Rutschman, Adley</t>
  </si>
  <si>
    <t>Henderson, Gunnar</t>
  </si>
  <si>
    <t>Stott, Bryson</t>
  </si>
  <si>
    <t>Dunn, Oliver</t>
  </si>
  <si>
    <t>Jung, Josh</t>
  </si>
  <si>
    <t>Hoeing, Bryan</t>
  </si>
  <si>
    <t>Busch, Michael</t>
  </si>
  <si>
    <t>Steer, Spencer</t>
  </si>
  <si>
    <t>Rashi, Taylor</t>
  </si>
  <si>
    <t>Church, Marc</t>
  </si>
  <si>
    <t>DeLuca, Jonny</t>
  </si>
  <si>
    <t>Bleday, JJ</t>
  </si>
  <si>
    <t>Misner, Kameron</t>
  </si>
  <si>
    <t>Lodolo, Nick</t>
  </si>
  <si>
    <t>Herz, DJ</t>
  </si>
  <si>
    <t>Smith, Josh</t>
  </si>
  <si>
    <t>Manoah, Alek</t>
  </si>
  <si>
    <t>Hodge, Porter</t>
  </si>
  <si>
    <t>Blalock, Bradley</t>
  </si>
  <si>
    <t>Paris, Kyren</t>
  </si>
  <si>
    <t>Laweryson, Cody</t>
  </si>
  <si>
    <t>Canzone, Dominic</t>
  </si>
  <si>
    <t>Gusto, Ryan</t>
  </si>
  <si>
    <t>Aldegheri, Sam</t>
  </si>
  <si>
    <t>McDonald, Trevor</t>
  </si>
  <si>
    <t>Carrillo, Alex</t>
  </si>
  <si>
    <t>Wallner, Matt</t>
  </si>
  <si>
    <t>Matos, Luis</t>
  </si>
  <si>
    <t>Horwitz, Spencer</t>
  </si>
  <si>
    <t>Murray, Jayden</t>
  </si>
  <si>
    <t>Marte, Noelvi</t>
  </si>
  <si>
    <t>Bernabel, Warming</t>
  </si>
  <si>
    <t>Martinez, Angel</t>
  </si>
  <si>
    <t>Ramirez, Agustin</t>
  </si>
  <si>
    <t>Acuna, Luisangel</t>
  </si>
  <si>
    <t>Clase, Jonatan</t>
  </si>
  <si>
    <t>Gonzalez, Wikelman</t>
  </si>
  <si>
    <t>De La Cruz, Elly</t>
  </si>
  <si>
    <t>Chivilli, Angel</t>
  </si>
  <si>
    <t>Henriquez, Edgardo</t>
  </si>
  <si>
    <t>Molina, Anthony</t>
  </si>
  <si>
    <t>Burgos, Juan</t>
  </si>
  <si>
    <t>Munoz, Rolddy</t>
  </si>
  <si>
    <t>Marsh, Alec</t>
  </si>
  <si>
    <t>Veneziano, Anthony</t>
  </si>
  <si>
    <t>Martin, Austin</t>
  </si>
  <si>
    <t>Crochet, Garrett</t>
  </si>
  <si>
    <t>Dingler, Dillon</t>
  </si>
  <si>
    <t>Torkelson, Spencer</t>
  </si>
  <si>
    <t>Soderstrom, Tyler</t>
  </si>
  <si>
    <t>Detmers, Reid</t>
  </si>
  <si>
    <t>Hancock, Emerson</t>
  </si>
  <si>
    <t>Shuster, Jared</t>
  </si>
  <si>
    <t>Cavalli, Cade</t>
  </si>
  <si>
    <t>Meyer, Max</t>
  </si>
  <si>
    <t>Walker, Jordan</t>
  </si>
  <si>
    <t>Jarvis, Bryce</t>
  </si>
  <si>
    <t>Bailey, Patrick</t>
  </si>
  <si>
    <t>Winn, Masyn</t>
  </si>
  <si>
    <t>Wilcox, Cole</t>
  </si>
  <si>
    <t>Hassell, Robert</t>
  </si>
  <si>
    <t>Miller, Bobby</t>
  </si>
  <si>
    <t>Knack, Landon</t>
  </si>
  <si>
    <t>Gonzales, Nick</t>
  </si>
  <si>
    <t>Hinds, Rece</t>
  </si>
  <si>
    <t>Beeter, Clayton</t>
  </si>
  <si>
    <t>Caissie, Owen</t>
  </si>
  <si>
    <t>Callihan, Tyler</t>
  </si>
  <si>
    <t>Strider, Spencer</t>
  </si>
  <si>
    <t>Cecconi, Slade</t>
  </si>
  <si>
    <t>Foscue, Justin</t>
  </si>
  <si>
    <t>Yorke, Nick</t>
  </si>
  <si>
    <t>Kim, Ha-Seong</t>
  </si>
  <si>
    <t>Ragsdale, Carson</t>
  </si>
  <si>
    <t>Koenig, Jared</t>
  </si>
  <si>
    <t>Hamilton, David</t>
  </si>
  <si>
    <t>Julien, Edouard</t>
  </si>
  <si>
    <t>Ashcraft, Graham</t>
  </si>
  <si>
    <t>Mitchell, Garrett</t>
  </si>
  <si>
    <t>Wells, Austin</t>
  </si>
  <si>
    <t>Henry, Cole</t>
  </si>
  <si>
    <t>Mlodzinski, Carmen</t>
  </si>
  <si>
    <t>Workman, Gage</t>
  </si>
  <si>
    <t>Schmitt, Casey</t>
  </si>
  <si>
    <t>Wesneski, Hayden</t>
  </si>
  <si>
    <t>Daniel, Davis</t>
  </si>
  <si>
    <t>Acton, Garrett</t>
  </si>
  <si>
    <t>Allen, Logan</t>
  </si>
  <si>
    <t>Eder, Jake</t>
  </si>
  <si>
    <t>Bradford, Cody</t>
  </si>
  <si>
    <t>Hurtubise, Jacob</t>
  </si>
  <si>
    <t>Burleson, Alec</t>
  </si>
  <si>
    <t>Orze, Eric</t>
  </si>
  <si>
    <t>Loftin, Nick</t>
  </si>
  <si>
    <t>Parker, Mitchell</t>
  </si>
  <si>
    <t>Ortiz, Luis</t>
  </si>
  <si>
    <t>Volpe, Anthony</t>
  </si>
  <si>
    <t>Phillips, Connor</t>
  </si>
  <si>
    <t>Koss, Christian</t>
  </si>
  <si>
    <t>Roa, Christian</t>
  </si>
  <si>
    <t>Eisert, Brandon</t>
  </si>
  <si>
    <t>Gordon, Tanner</t>
  </si>
  <si>
    <t>Pasquantino, Vinnie</t>
  </si>
  <si>
    <t>Massey, Michael</t>
  </si>
  <si>
    <t>Spiers, Carson</t>
  </si>
  <si>
    <t>Kochanowicz, Jack</t>
  </si>
  <si>
    <t>Wiemer, Joey</t>
  </si>
  <si>
    <t>Varland, Louis</t>
  </si>
  <si>
    <t>Sterner, Justin</t>
  </si>
  <si>
    <t>Van Belle, Brian</t>
  </si>
  <si>
    <t>Headrick, Brent</t>
  </si>
  <si>
    <t>Spence, Mitch</t>
  </si>
  <si>
    <t>Wisely, Brett</t>
  </si>
  <si>
    <t>Horn, Bailey</t>
  </si>
  <si>
    <t>Abel, Mick</t>
  </si>
  <si>
    <t>Harrison, Kyle</t>
  </si>
  <si>
    <t>Romo, Drew</t>
  </si>
  <si>
    <t>Zulueta, Yosver</t>
  </si>
  <si>
    <t>Perez, Eury</t>
  </si>
  <si>
    <t>Crow-Armstrong, Pete</t>
  </si>
  <si>
    <t>Veen, Zac</t>
  </si>
  <si>
    <t>Nicolas, Kyle</t>
  </si>
  <si>
    <t>Elder, Bryce</t>
  </si>
  <si>
    <t>Pfaadt, Brandon</t>
  </si>
  <si>
    <t>Brzykcy, Zach</t>
  </si>
  <si>
    <t>Klein, Will</t>
  </si>
  <si>
    <t>Whitcomb, Shay</t>
  </si>
  <si>
    <t>Carter, Evan</t>
  </si>
  <si>
    <t>Stone, Gavin</t>
  </si>
  <si>
    <t>Darnell, Dugan</t>
  </si>
  <si>
    <t>Westburg, Jordan</t>
  </si>
  <si>
    <t>Young, Brandon</t>
  </si>
  <si>
    <t>Mervis, Matt</t>
  </si>
  <si>
    <t>Jones, Jared</t>
  </si>
  <si>
    <t>Smith, Cade</t>
  </si>
  <si>
    <t>Saggese, Thomas</t>
  </si>
  <si>
    <t>Ginn, J.T.</t>
  </si>
  <si>
    <t>Keith, Colt</t>
  </si>
  <si>
    <t>Murdock, Noah</t>
  </si>
  <si>
    <t>Palencia, Daniel</t>
  </si>
  <si>
    <t>Osuna, Alejandro</t>
  </si>
  <si>
    <t>Halpin, Petey</t>
  </si>
  <si>
    <t>Seymour, Ian</t>
  </si>
  <si>
    <t>Amador, Adael</t>
  </si>
  <si>
    <t>Acosta, Maximo</t>
  </si>
  <si>
    <t>Lara, Andry</t>
  </si>
  <si>
    <t>Mena, Cristian</t>
  </si>
  <si>
    <t>Corniell, Jose</t>
  </si>
  <si>
    <t>Quero, Edgar</t>
  </si>
  <si>
    <t>Little, Luke</t>
  </si>
  <si>
    <t>Dominguez, Jasson</t>
  </si>
  <si>
    <t>Garcia, Jhostynxon</t>
  </si>
  <si>
    <t>Caminero, Junior</t>
  </si>
  <si>
    <t>Sanoja, Javier</t>
  </si>
  <si>
    <t>Mayo, Coby</t>
  </si>
  <si>
    <t>Cheng, Tsung-Che</t>
  </si>
  <si>
    <t>Fernandez, Yanquiel</t>
  </si>
  <si>
    <t>Chourio, Jackson</t>
  </si>
  <si>
    <t>Guzman, Denzer</t>
  </si>
  <si>
    <t>Ballesteros, Moises</t>
  </si>
  <si>
    <t>Basallo, Samuel</t>
  </si>
  <si>
    <t>Rodriguez, Bradgley</t>
  </si>
  <si>
    <t>Diaz, Yilber</t>
  </si>
  <si>
    <t>Jensen, Carter</t>
  </si>
  <si>
    <t>Dunn, Blake</t>
  </si>
  <si>
    <t>Merrill, Jackson</t>
  </si>
  <si>
    <t>Ryan, River</t>
  </si>
  <si>
    <t>Wood, James</t>
  </si>
  <si>
    <t>Graceffo, Gordon</t>
  </si>
  <si>
    <t>Loutos, Ryan</t>
  </si>
  <si>
    <t>Teodosio, Bryce</t>
  </si>
  <si>
    <t>Ellard, Fraser</t>
  </si>
  <si>
    <t>Granillo, Andre</t>
  </si>
  <si>
    <t>Bliss, Ryan</t>
  </si>
  <si>
    <t>Del Castillo, Adrian</t>
  </si>
  <si>
    <t>Monteverde, Patrick</t>
  </si>
  <si>
    <t>Tawa, Tim</t>
  </si>
  <si>
    <t>Cook, Billy</t>
  </si>
  <si>
    <t>Lee, Chase</t>
  </si>
  <si>
    <t>Sweeney, Trey</t>
  </si>
  <si>
    <t>Rice, Ben</t>
  </si>
  <si>
    <t>Cowser, Colton</t>
  </si>
  <si>
    <t>Norby, Connor</t>
  </si>
  <si>
    <t>Malloy, Justyn-Henry</t>
  </si>
  <si>
    <t>Boyle, Joe</t>
  </si>
  <si>
    <t>Stevens, Chad</t>
  </si>
  <si>
    <t>Backhus, Kyle</t>
  </si>
  <si>
    <t>Davis, Henry</t>
  </si>
  <si>
    <t>Frelick, Sal</t>
  </si>
  <si>
    <t>Jacob, Alek</t>
  </si>
  <si>
    <t>Svanson, Matt</t>
  </si>
  <si>
    <t>Loperfido, Joey</t>
  </si>
  <si>
    <t>Hoffmann, Andrew</t>
  </si>
  <si>
    <t>Wagner, Will</t>
  </si>
  <si>
    <t>Durbin, Caleb</t>
  </si>
  <si>
    <t>Mayer, Marcelo</t>
  </si>
  <si>
    <t>McLain, Matt</t>
  </si>
  <si>
    <t>Fulford, Braxton</t>
  </si>
  <si>
    <t>Montgomery, Colson</t>
  </si>
  <si>
    <t>Goodman, Hunter</t>
  </si>
  <si>
    <t>Bachman, Sam</t>
  </si>
  <si>
    <t>Gelof, Zack</t>
  </si>
  <si>
    <t>Montgomery, Mason</t>
  </si>
  <si>
    <t>Kavadas, Niko</t>
  </si>
  <si>
    <t>Harris, Brett</t>
  </si>
  <si>
    <t>Manzardo, Kyle</t>
  </si>
  <si>
    <t>Gasser, Robert</t>
  </si>
  <si>
    <t>Winkler, Jack</t>
  </si>
  <si>
    <t>Miller, Bryce</t>
  </si>
  <si>
    <t>Sheehan, Emmet</t>
  </si>
  <si>
    <t>Hicks, Liam</t>
  </si>
  <si>
    <t>Clarke, Denzel</t>
  </si>
  <si>
    <t>Bergert, Ryan</t>
  </si>
  <si>
    <t>McDermott, Chayce</t>
  </si>
  <si>
    <t>Chandler, Bubba</t>
  </si>
  <si>
    <t>McGreevy, Michael</t>
  </si>
  <si>
    <t>Burke, Sean</t>
  </si>
  <si>
    <t>Abbott, Andrew</t>
  </si>
  <si>
    <t>Alvarez, Andrew</t>
  </si>
  <si>
    <t>Arrighetti, Spencer</t>
  </si>
  <si>
    <t>Dodd, Dylan</t>
  </si>
  <si>
    <t>Young, Jacob</t>
  </si>
  <si>
    <t>Black, Tyler</t>
  </si>
  <si>
    <t>Leasure, Jordan</t>
  </si>
  <si>
    <t>Ford, Harry</t>
  </si>
  <si>
    <t>Smith-Shawver, AJ</t>
  </si>
  <si>
    <t>Lawlar, Jordan</t>
  </si>
  <si>
    <t>House, Brady</t>
  </si>
  <si>
    <t>Lile, Daylen</t>
  </si>
  <si>
    <t>Holman, Grant</t>
  </si>
  <si>
    <t>Brown, McCade</t>
  </si>
  <si>
    <t>Encarnacion-Strand, Christian</t>
  </si>
  <si>
    <t>Rock, Joe</t>
  </si>
  <si>
    <t>Seymour, Bob</t>
  </si>
  <si>
    <t>Aguiar, Julian</t>
  </si>
  <si>
    <t>Williams, Carson</t>
  </si>
  <si>
    <t>Povich, Cade</t>
  </si>
  <si>
    <t>Festa, David</t>
  </si>
  <si>
    <t>Peters, Tristan</t>
  </si>
  <si>
    <t>Silseth, Chase</t>
  </si>
  <si>
    <t>Roupp, Landen</t>
  </si>
  <si>
    <t>Seymour, Carson</t>
  </si>
  <si>
    <t>Casparius, Ben</t>
  </si>
  <si>
    <t>Wicks, Jordan</t>
  </si>
  <si>
    <t>Vasil, Mike</t>
  </si>
  <si>
    <t>Scott, Christian</t>
  </si>
  <si>
    <t>Patrick, Chad</t>
  </si>
  <si>
    <t>Suarez, Robert</t>
  </si>
  <si>
    <t>Suzuki, Seiya</t>
  </si>
  <si>
    <t>Williams, Gavin</t>
  </si>
  <si>
    <t>Hurter, Brant</t>
  </si>
  <si>
    <t>Bibee, Tanner</t>
  </si>
  <si>
    <t>Nikhazy, Doug</t>
  </si>
  <si>
    <t>Smith, Dylan</t>
  </si>
  <si>
    <t>Leiter, Jack</t>
  </si>
  <si>
    <t>Hamel, Dom</t>
  </si>
  <si>
    <t>Fitts, Richard</t>
  </si>
  <si>
    <t>Rodriguez, Carlos</t>
  </si>
  <si>
    <t>Prieto, Cesar</t>
  </si>
  <si>
    <t>Petty, Chase</t>
  </si>
  <si>
    <t>Black, Mason</t>
  </si>
  <si>
    <t>Ohl, Pierson</t>
  </si>
  <si>
    <t>Adams, Travis</t>
  </si>
  <si>
    <t>Warren, Will</t>
  </si>
  <si>
    <t>Cameron, Noah</t>
  </si>
  <si>
    <t>Jobe, Jackson</t>
  </si>
  <si>
    <t>Montes De Oca, Christian</t>
  </si>
  <si>
    <t>Bivens, Spencer</t>
  </si>
  <si>
    <t>Dobbins, Hunter</t>
  </si>
  <si>
    <t>Dreyer, Jack</t>
  </si>
  <si>
    <t>Hill, Jaden</t>
  </si>
  <si>
    <t>Woo, Bryan</t>
  </si>
  <si>
    <t>Fuentes, Didier</t>
  </si>
  <si>
    <t>Kjerstad, Heston</t>
  </si>
  <si>
    <t>Guerrero, Luis</t>
  </si>
  <si>
    <t>Wrobleski, Justin</t>
  </si>
  <si>
    <t>Roycroft, Chris</t>
  </si>
  <si>
    <t>Gordon, Colton</t>
  </si>
  <si>
    <t>Hoglund, Gunnar</t>
  </si>
  <si>
    <t>Neto, Zach</t>
  </si>
  <si>
    <t>Scott, Victor</t>
  </si>
  <si>
    <t>Crooks, Jimmy</t>
  </si>
  <si>
    <t>Church, Nathan</t>
  </si>
  <si>
    <t>Pauley, Graham</t>
  </si>
  <si>
    <t>Marsee, Jakob</t>
  </si>
  <si>
    <t>Rushing, Dalton</t>
  </si>
  <si>
    <t>Baldwin, Brooks</t>
  </si>
  <si>
    <t>Locklear, Tyler</t>
  </si>
  <si>
    <t>Beck, Jordan</t>
  </si>
  <si>
    <t>Jung, Jace</t>
  </si>
  <si>
    <t>Joyce, Ben</t>
  </si>
  <si>
    <t>Perkins, Jack</t>
  </si>
  <si>
    <t>Henderson, Logan</t>
  </si>
  <si>
    <t>Ritter, Ryan</t>
  </si>
  <si>
    <t>Darrell-Hicks, Michael</t>
  </si>
  <si>
    <t>Stewart, Sal</t>
  </si>
  <si>
    <t>Dana, Caden</t>
  </si>
  <si>
    <t>Elko, Tim</t>
  </si>
  <si>
    <t>Mederos, Victor</t>
  </si>
  <si>
    <t>Baldwin, Drake</t>
  </si>
  <si>
    <t>Gilbert, Drew</t>
  </si>
  <si>
    <t>Agnos, Zach</t>
  </si>
  <si>
    <t>Fluharty, Mason</t>
  </si>
  <si>
    <t>Dezenzo, Zach</t>
  </si>
  <si>
    <t>Roden, Alan</t>
  </si>
  <si>
    <t>Lipscomb, Trey</t>
  </si>
  <si>
    <t>Gervase, Paul</t>
  </si>
  <si>
    <t>Meidroth, Chase</t>
  </si>
  <si>
    <t>Cole, Zach</t>
  </si>
  <si>
    <t>Lee, Brooks</t>
  </si>
  <si>
    <t>Palisch, Jake</t>
  </si>
  <si>
    <t>Maxwell, Zach</t>
  </si>
  <si>
    <t>Palmquist, Carson</t>
  </si>
  <si>
    <t>Morgan, David</t>
  </si>
  <si>
    <t>Misiorowski, Jacob</t>
  </si>
  <si>
    <t>Birdsong, Hayden</t>
  </si>
  <si>
    <t>Melton, Jacob</t>
  </si>
  <si>
    <t>Freeland, Alex</t>
  </si>
  <si>
    <t>Whisenhunt, Carson</t>
  </si>
  <si>
    <t>Young, Cole</t>
  </si>
  <si>
    <t>Smith, Shane</t>
  </si>
  <si>
    <t>Beavers, Dylan</t>
  </si>
  <si>
    <t>Tidwell, Blade</t>
  </si>
  <si>
    <t>Cannon, Jonathan</t>
  </si>
  <si>
    <t>Barnett, Mason</t>
  </si>
  <si>
    <t>McDaniels, Garrett</t>
  </si>
  <si>
    <t>Miller, Mason</t>
  </si>
  <si>
    <t>Blubaugh, AJ</t>
  </si>
  <si>
    <t>Alvarez, Nacho</t>
  </si>
  <si>
    <t>Kerkering, Orion</t>
  </si>
  <si>
    <t>Holliday, Jackson</t>
  </si>
  <si>
    <t>Kemp, Otto</t>
  </si>
  <si>
    <t>Thomas, Rhylan</t>
  </si>
  <si>
    <t>Melton, Troy</t>
  </si>
  <si>
    <t>Anthony, Roman</t>
  </si>
  <si>
    <t>Gibson, Cade</t>
  </si>
  <si>
    <t>Matthews, Zebby</t>
  </si>
  <si>
    <t>Yoshida, Masataka</t>
  </si>
  <si>
    <t>Senga, Kodai</t>
  </si>
  <si>
    <t>Rocker, Kumar</t>
  </si>
  <si>
    <t>Schwellenbach, Spencer</t>
  </si>
  <si>
    <t>Thomas, Colby</t>
  </si>
  <si>
    <t>Horton, Cade</t>
  </si>
  <si>
    <t>Taylor, Troy</t>
  </si>
  <si>
    <t>VanWey, Logan</t>
  </si>
  <si>
    <t>Mazur, Adam</t>
  </si>
  <si>
    <t>Simpson, Chandler</t>
  </si>
  <si>
    <t>Harris, Hayden</t>
  </si>
  <si>
    <t>Thorpe, Drew</t>
  </si>
  <si>
    <t>Lord, Brad</t>
  </si>
  <si>
    <t>Messick, Parker</t>
  </si>
  <si>
    <t>Harrington, Thomas</t>
  </si>
  <si>
    <t>Flores, Rafael</t>
  </si>
  <si>
    <t>Sommers, Drew</t>
  </si>
  <si>
    <t>Schlittler, Cam</t>
  </si>
  <si>
    <t>Tong, Jonah</t>
  </si>
  <si>
    <t>Morales, Luis</t>
  </si>
  <si>
    <t>McCusker, Carson</t>
  </si>
  <si>
    <t>Barco, Hunter</t>
  </si>
  <si>
    <t>Schanuel, Nolan</t>
  </si>
  <si>
    <t>Williamson, Ben</t>
  </si>
  <si>
    <t>Yoho, Craig</t>
  </si>
  <si>
    <t>Karros, Kyle</t>
  </si>
  <si>
    <t>Wilson, Jacob</t>
  </si>
  <si>
    <t>Matthews, Brice</t>
  </si>
  <si>
    <t>Halvorsen, Seth</t>
  </si>
  <si>
    <t>Keaschall, Luke</t>
  </si>
  <si>
    <t>Shaw, Matt</t>
  </si>
  <si>
    <t>Langford, Wyatt</t>
  </si>
  <si>
    <t>Eldridge, Bryce</t>
  </si>
  <si>
    <t>Dollander, Chase</t>
  </si>
  <si>
    <t>Waldrep, Hurston</t>
  </si>
  <si>
    <t>Crews, Dylan</t>
  </si>
  <si>
    <t>Teel, Kyle</t>
  </si>
  <si>
    <t>Garcia, Brandyn</t>
  </si>
  <si>
    <t>Farris, Mitch</t>
  </si>
  <si>
    <t>Campbell, Kristian</t>
  </si>
  <si>
    <t>Early, Connelly</t>
  </si>
  <si>
    <t>Skenes, Paul</t>
  </si>
  <si>
    <t>Evans, Logan</t>
  </si>
  <si>
    <t>McLean, Nolan</t>
  </si>
  <si>
    <t>Kayfus, C.J.</t>
  </si>
  <si>
    <t>Abner, Philip</t>
  </si>
  <si>
    <t>Lee, Jung Hoo</t>
  </si>
  <si>
    <t>Yamamoto, Yoshinobu</t>
  </si>
  <si>
    <t>Matsui, Yuki</t>
  </si>
  <si>
    <t>Imanaga, Shota</t>
  </si>
  <si>
    <t>Walters, Andrew</t>
  </si>
  <si>
    <t>Rodriguez, Yariel</t>
  </si>
  <si>
    <t>Sproat, Brandon</t>
  </si>
  <si>
    <t>Lowder, Rhett</t>
  </si>
  <si>
    <t>Taylor, Grant</t>
  </si>
  <si>
    <t>Pintaro, Jonathan</t>
  </si>
  <si>
    <t>Moore, Christian</t>
  </si>
  <si>
    <t>Caglianone, Jac</t>
  </si>
  <si>
    <t>Smith, Cam</t>
  </si>
  <si>
    <t>Kurtz, Nick</t>
  </si>
  <si>
    <t>Sugano, Tomoyuki</t>
  </si>
  <si>
    <t>Kim, Hyeseong</t>
  </si>
  <si>
    <t>Sasaki, Roki</t>
  </si>
  <si>
    <t>Ogasawara, Shinnosuke</t>
  </si>
  <si>
    <t>Johnson, Ryan</t>
  </si>
  <si>
    <t>Burns, Chase</t>
  </si>
  <si>
    <t>Yesavage, Trey</t>
  </si>
  <si>
    <t>Tolle, Payton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</si>
</sst>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sz val="8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10"/>
      <color theme="11"/>
      <name val="MS Sans Serif"/>
      <family val="2"/>
    </font>
    <font>
      <b/>
      <u/>
      <sz val="10"/>
      <name val="MS Sans Serif"/>
      <family val="2"/>
    </font>
    <font>
      <b/>
      <sz val="22"/>
      <name val="MS Sans Serif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850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center" wrapText="1"/>
    </xf>
    <xf numFmtId="0" fontId="9" fillId="0" borderId="0" xfId="0" applyFont="1" applyAlignment="1">
      <alignment horizontal="right"/>
    </xf>
    <xf numFmtId="0" fontId="6" fillId="0" borderId="0" xfId="0" applyFont="1"/>
    <xf numFmtId="0" fontId="12" fillId="0" borderId="1" xfId="0" applyFont="1" applyBorder="1"/>
    <xf numFmtId="0" fontId="11" fillId="0" borderId="0" xfId="1" applyNumberFormat="1" applyFont="1" applyFill="1" applyBorder="1" applyAlignment="1" applyProtection="1"/>
    <xf numFmtId="0" fontId="13" fillId="0" borderId="0" xfId="1" applyNumberFormat="1" applyFont="1" applyFill="1" applyBorder="1" applyAlignment="1" applyProtection="1">
      <alignment horizontal="right"/>
    </xf>
    <xf numFmtId="0" fontId="1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15" fillId="0" borderId="0" xfId="0" applyFont="1" applyAlignment="1">
      <alignment horizontal="right"/>
    </xf>
    <xf numFmtId="10" fontId="4" fillId="0" borderId="0" xfId="1088" applyNumberFormat="1" applyFont="1" applyFill="1" applyBorder="1" applyAlignment="1" applyProtection="1"/>
    <xf numFmtId="0" fontId="10" fillId="0" borderId="0" xfId="1" applyNumberFormat="1" applyFill="1" applyBorder="1" applyAlignment="1" applyProtection="1">
      <alignment horizontal="right"/>
    </xf>
    <xf numFmtId="12" fontId="4" fillId="0" borderId="0" xfId="0" applyNumberFormat="1" applyFont="1" applyAlignment="1">
      <alignment horizontal="center"/>
    </xf>
    <xf numFmtId="12" fontId="4" fillId="0" borderId="0" xfId="0" applyNumberFormat="1" applyFont="1"/>
    <xf numFmtId="0" fontId="1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0" fillId="0" borderId="0" xfId="1" applyNumberFormat="1" applyFill="1" applyBorder="1" applyAlignment="1" applyProtection="1">
      <alignment horizontal="center"/>
    </xf>
    <xf numFmtId="0" fontId="10" fillId="0" borderId="0" xfId="1" applyNumberFormat="1" applyFill="1" applyBorder="1" applyAlignment="1" applyProtection="1"/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1" xfId="5842" applyFont="1" applyBorder="1"/>
    <xf numFmtId="0" fontId="4" fillId="0" borderId="1" xfId="5842" applyFont="1" applyBorder="1" applyAlignment="1">
      <alignment horizontal="center"/>
    </xf>
    <xf numFmtId="12" fontId="4" fillId="0" borderId="1" xfId="5842" applyNumberFormat="1" applyFont="1" applyBorder="1" applyAlignment="1">
      <alignment horizontal="center"/>
    </xf>
    <xf numFmtId="0" fontId="4" fillId="0" borderId="1" xfId="5842" applyFont="1" applyBorder="1" applyAlignment="1">
      <alignment horizontal="left"/>
    </xf>
    <xf numFmtId="12" fontId="6" fillId="0" borderId="0" xfId="0" applyNumberFormat="1" applyFont="1"/>
    <xf numFmtId="0" fontId="18" fillId="0" borderId="0" xfId="0" applyFont="1"/>
    <xf numFmtId="0" fontId="11" fillId="0" borderId="0" xfId="1" applyFont="1" applyFill="1" applyAlignment="1" applyProtection="1">
      <alignment horizontal="right"/>
    </xf>
    <xf numFmtId="0" fontId="11" fillId="0" borderId="0" xfId="1" applyNumberFormat="1" applyFont="1" applyFill="1" applyBorder="1" applyAlignment="1" applyProtection="1">
      <alignment horizontal="right"/>
    </xf>
    <xf numFmtId="0" fontId="11" fillId="0" borderId="0" xfId="0" applyFont="1" applyAlignment="1">
      <alignment horizontal="right"/>
    </xf>
    <xf numFmtId="0" fontId="4" fillId="0" borderId="1" xfId="5842" quotePrefix="1" applyFont="1" applyBorder="1" applyAlignment="1">
      <alignment horizontal="center"/>
    </xf>
    <xf numFmtId="164" fontId="4" fillId="0" borderId="1" xfId="5843" applyNumberFormat="1" applyFont="1" applyFill="1" applyBorder="1" applyAlignment="1" applyProtection="1"/>
    <xf numFmtId="0" fontId="4" fillId="0" borderId="1" xfId="5844" applyFont="1" applyBorder="1" applyAlignment="1">
      <alignment horizontal="center"/>
    </xf>
    <xf numFmtId="0" fontId="4" fillId="0" borderId="1" xfId="5844" applyFont="1" applyBorder="1"/>
    <xf numFmtId="0" fontId="4" fillId="0" borderId="1" xfId="5844" quotePrefix="1" applyFont="1" applyBorder="1" applyAlignment="1">
      <alignment horizontal="center"/>
    </xf>
    <xf numFmtId="12" fontId="4" fillId="0" borderId="1" xfId="5844" applyNumberFormat="1" applyFont="1" applyBorder="1" applyAlignment="1">
      <alignment horizontal="center"/>
    </xf>
    <xf numFmtId="10" fontId="4" fillId="0" borderId="1" xfId="5845" applyNumberFormat="1" applyFont="1" applyFill="1" applyBorder="1" applyAlignment="1" applyProtection="1"/>
    <xf numFmtId="0" fontId="7" fillId="0" borderId="0" xfId="0" applyFont="1"/>
    <xf numFmtId="0" fontId="4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1" xfId="5844" applyFont="1" applyFill="1" applyBorder="1" applyAlignment="1">
      <alignment horizontal="center" vertical="center"/>
    </xf>
    <xf numFmtId="0" fontId="4" fillId="2" borderId="1" xfId="5844" quotePrefix="1" applyFont="1" applyFill="1" applyBorder="1" applyAlignment="1">
      <alignment horizontal="center" vertical="center"/>
    </xf>
    <xf numFmtId="12" fontId="4" fillId="2" borderId="1" xfId="5844" applyNumberFormat="1" applyFont="1" applyFill="1" applyBorder="1" applyAlignment="1">
      <alignment horizontal="center" vertical="center"/>
    </xf>
    <xf numFmtId="10" fontId="4" fillId="2" borderId="1" xfId="5845" applyNumberFormat="1" applyFont="1" applyFill="1" applyBorder="1" applyAlignment="1" applyProtection="1">
      <alignment vertical="center"/>
    </xf>
    <xf numFmtId="0" fontId="4" fillId="2" borderId="1" xfId="5842" applyFont="1" applyFill="1" applyBorder="1" applyAlignment="1">
      <alignment horizontal="center" vertical="center"/>
    </xf>
    <xf numFmtId="0" fontId="4" fillId="2" borderId="1" xfId="5842" quotePrefix="1" applyFont="1" applyFill="1" applyBorder="1" applyAlignment="1">
      <alignment horizontal="center" vertical="center"/>
    </xf>
    <xf numFmtId="12" fontId="4" fillId="2" borderId="1" xfId="5842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4" fillId="2" borderId="4" xfId="5844" quotePrefix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vertical="center"/>
    </xf>
    <xf numFmtId="49" fontId="4" fillId="0" borderId="1" xfId="0" applyNumberFormat="1" applyFont="1" applyBorder="1"/>
    <xf numFmtId="0" fontId="4" fillId="2" borderId="1" xfId="5842" applyFont="1" applyFill="1" applyBorder="1"/>
    <xf numFmtId="0" fontId="4" fillId="2" borderId="0" xfId="5844" quotePrefix="1" applyFont="1" applyFill="1" applyAlignment="1">
      <alignment horizontal="center" vertical="center"/>
    </xf>
    <xf numFmtId="12" fontId="4" fillId="2" borderId="0" xfId="5844" applyNumberFormat="1" applyFont="1" applyFill="1" applyAlignment="1">
      <alignment horizontal="center" vertical="center"/>
    </xf>
    <xf numFmtId="10" fontId="4" fillId="2" borderId="0" xfId="5845" applyNumberFormat="1" applyFont="1" applyFill="1" applyBorder="1" applyAlignment="1" applyProtection="1">
      <alignment vertical="center"/>
    </xf>
    <xf numFmtId="0" fontId="6" fillId="0" borderId="1" xfId="0" applyFont="1" applyBorder="1"/>
    <xf numFmtId="12" fontId="7" fillId="2" borderId="1" xfId="0" applyNumberFormat="1" applyFont="1" applyFill="1" applyBorder="1" applyAlignment="1">
      <alignment horizontal="center" vertical="center" wrapText="1"/>
    </xf>
    <xf numFmtId="12" fontId="4" fillId="2" borderId="1" xfId="0" applyNumberFormat="1" applyFont="1" applyFill="1" applyBorder="1" applyAlignment="1">
      <alignment vertical="center"/>
    </xf>
    <xf numFmtId="12" fontId="4" fillId="0" borderId="1" xfId="0" applyNumberFormat="1" applyFont="1" applyBorder="1"/>
    <xf numFmtId="12" fontId="7" fillId="2" borderId="1" xfId="0" applyNumberFormat="1" applyFont="1" applyFill="1" applyBorder="1" applyAlignment="1">
      <alignment horizontal="center" vertical="center"/>
    </xf>
    <xf numFmtId="12" fontId="4" fillId="2" borderId="0" xfId="0" applyNumberFormat="1" applyFont="1" applyFill="1" applyAlignment="1">
      <alignment vertical="center"/>
    </xf>
    <xf numFmtId="0" fontId="4" fillId="0" borderId="1" xfId="5848" applyFont="1" applyBorder="1" applyAlignment="1">
      <alignment horizontal="center"/>
    </xf>
    <xf numFmtId="12" fontId="4" fillId="0" borderId="1" xfId="5848" applyNumberFormat="1" applyFont="1" applyBorder="1" applyAlignment="1">
      <alignment horizontal="center"/>
    </xf>
    <xf numFmtId="164" fontId="4" fillId="0" borderId="1" xfId="5849" applyNumberFormat="1" applyFont="1" applyFill="1" applyBorder="1" applyAlignment="1" applyProtection="1"/>
    <xf numFmtId="0" fontId="4" fillId="2" borderId="4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top"/>
    </xf>
    <xf numFmtId="0" fontId="4" fillId="0" borderId="3" xfId="0" applyFont="1" applyBorder="1"/>
    <xf numFmtId="0" fontId="7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4" fillId="2" borderId="0" xfId="0" applyFont="1" applyFill="1" applyBorder="1" applyAlignment="1">
      <alignment vertical="center"/>
    </xf>
  </cellXfs>
  <cellStyles count="5850">
    <cellStyle name="Followed Hyperlink" xfId="497" builtinId="9" hidden="1"/>
    <cellStyle name="Followed Hyperlink" xfId="513" builtinId="9" hidden="1"/>
    <cellStyle name="Followed Hyperlink" xfId="529" builtinId="9" hidden="1"/>
    <cellStyle name="Followed Hyperlink" xfId="545" builtinId="9" hidden="1"/>
    <cellStyle name="Followed Hyperlink" xfId="561" builtinId="9" hidden="1"/>
    <cellStyle name="Followed Hyperlink" xfId="577" builtinId="9" hidden="1"/>
    <cellStyle name="Followed Hyperlink" xfId="593" builtinId="9" hidden="1"/>
    <cellStyle name="Followed Hyperlink" xfId="609" builtinId="9" hidden="1"/>
    <cellStyle name="Followed Hyperlink" xfId="625" builtinId="9" hidden="1"/>
    <cellStyle name="Followed Hyperlink" xfId="641" builtinId="9" hidden="1"/>
    <cellStyle name="Followed Hyperlink" xfId="657" builtinId="9" hidden="1"/>
    <cellStyle name="Followed Hyperlink" xfId="673" builtinId="9" hidden="1"/>
    <cellStyle name="Followed Hyperlink" xfId="689" builtinId="9" hidden="1"/>
    <cellStyle name="Followed Hyperlink" xfId="705" builtinId="9" hidden="1"/>
    <cellStyle name="Followed Hyperlink" xfId="721" builtinId="9" hidden="1"/>
    <cellStyle name="Followed Hyperlink" xfId="737" builtinId="9" hidden="1"/>
    <cellStyle name="Followed Hyperlink" xfId="753" builtinId="9" hidden="1"/>
    <cellStyle name="Followed Hyperlink" xfId="769" builtinId="9" hidden="1"/>
    <cellStyle name="Followed Hyperlink" xfId="785" builtinId="9" hidden="1"/>
    <cellStyle name="Followed Hyperlink" xfId="801" builtinId="9" hidden="1"/>
    <cellStyle name="Followed Hyperlink" xfId="817" builtinId="9" hidden="1"/>
    <cellStyle name="Followed Hyperlink" xfId="833" builtinId="9" hidden="1"/>
    <cellStyle name="Followed Hyperlink" xfId="849" builtinId="9" hidden="1"/>
    <cellStyle name="Followed Hyperlink" xfId="865" builtinId="9" hidden="1"/>
    <cellStyle name="Followed Hyperlink" xfId="881" builtinId="9" hidden="1"/>
    <cellStyle name="Followed Hyperlink" xfId="897" builtinId="9" hidden="1"/>
    <cellStyle name="Followed Hyperlink" xfId="913" builtinId="9" hidden="1"/>
    <cellStyle name="Followed Hyperlink" xfId="929" builtinId="9" hidden="1"/>
    <cellStyle name="Followed Hyperlink" xfId="945" builtinId="9" hidden="1"/>
    <cellStyle name="Followed Hyperlink" xfId="961" builtinId="9" hidden="1"/>
    <cellStyle name="Followed Hyperlink" xfId="977" builtinId="9" hidden="1"/>
    <cellStyle name="Followed Hyperlink" xfId="993" builtinId="9" hidden="1"/>
    <cellStyle name="Followed Hyperlink" xfId="1009" builtinId="9" hidden="1"/>
    <cellStyle name="Followed Hyperlink" xfId="1025" builtinId="9" hidden="1"/>
    <cellStyle name="Followed Hyperlink" xfId="1041" builtinId="9" hidden="1"/>
    <cellStyle name="Followed Hyperlink" xfId="1057" builtinId="9" hidden="1"/>
    <cellStyle name="Followed Hyperlink" xfId="1073" builtinId="9" hidden="1"/>
    <cellStyle name="Followed Hyperlink" xfId="1090" builtinId="9" hidden="1"/>
    <cellStyle name="Followed Hyperlink" xfId="1106" builtinId="9" hidden="1"/>
    <cellStyle name="Followed Hyperlink" xfId="1122" builtinId="9" hidden="1"/>
    <cellStyle name="Followed Hyperlink" xfId="1138" builtinId="9" hidden="1"/>
    <cellStyle name="Followed Hyperlink" xfId="1154" builtinId="9" hidden="1"/>
    <cellStyle name="Followed Hyperlink" xfId="1170" builtinId="9" hidden="1"/>
    <cellStyle name="Followed Hyperlink" xfId="1186" builtinId="9" hidden="1"/>
    <cellStyle name="Followed Hyperlink" xfId="1202" builtinId="9" hidden="1"/>
    <cellStyle name="Followed Hyperlink" xfId="1218" builtinId="9" hidden="1"/>
    <cellStyle name="Followed Hyperlink" xfId="1234" builtinId="9" hidden="1"/>
    <cellStyle name="Followed Hyperlink" xfId="1250" builtinId="9" hidden="1"/>
    <cellStyle name="Followed Hyperlink" xfId="1266" builtinId="9" hidden="1"/>
    <cellStyle name="Followed Hyperlink" xfId="1282" builtinId="9" hidden="1"/>
    <cellStyle name="Followed Hyperlink" xfId="1298" builtinId="9" hidden="1"/>
    <cellStyle name="Followed Hyperlink" xfId="1314" builtinId="9" hidden="1"/>
    <cellStyle name="Followed Hyperlink" xfId="1330" builtinId="9" hidden="1"/>
    <cellStyle name="Followed Hyperlink" xfId="1346" builtinId="9" hidden="1"/>
    <cellStyle name="Followed Hyperlink" xfId="1362" builtinId="9" hidden="1"/>
    <cellStyle name="Followed Hyperlink" xfId="1378" builtinId="9" hidden="1"/>
    <cellStyle name="Followed Hyperlink" xfId="1394" builtinId="9" hidden="1"/>
    <cellStyle name="Followed Hyperlink" xfId="1410" builtinId="9" hidden="1"/>
    <cellStyle name="Followed Hyperlink" xfId="1426" builtinId="9" hidden="1"/>
    <cellStyle name="Followed Hyperlink" xfId="1442" builtinId="9" hidden="1"/>
    <cellStyle name="Followed Hyperlink" xfId="1458" builtinId="9" hidden="1"/>
    <cellStyle name="Followed Hyperlink" xfId="1474" builtinId="9" hidden="1"/>
    <cellStyle name="Followed Hyperlink" xfId="1490" builtinId="9" hidden="1"/>
    <cellStyle name="Followed Hyperlink" xfId="1506" builtinId="9" hidden="1"/>
    <cellStyle name="Followed Hyperlink" xfId="1522" builtinId="9" hidden="1"/>
    <cellStyle name="Followed Hyperlink" xfId="1538" builtinId="9" hidden="1"/>
    <cellStyle name="Followed Hyperlink" xfId="1554" builtinId="9" hidden="1"/>
    <cellStyle name="Followed Hyperlink" xfId="1570" builtinId="9" hidden="1"/>
    <cellStyle name="Followed Hyperlink" xfId="1586" builtinId="9" hidden="1"/>
    <cellStyle name="Followed Hyperlink" xfId="1602" builtinId="9" hidden="1"/>
    <cellStyle name="Followed Hyperlink" xfId="1618" builtinId="9" hidden="1"/>
    <cellStyle name="Followed Hyperlink" xfId="1634" builtinId="9" hidden="1"/>
    <cellStyle name="Followed Hyperlink" xfId="1650" builtinId="9" hidden="1"/>
    <cellStyle name="Followed Hyperlink" xfId="1666" builtinId="9" hidden="1"/>
    <cellStyle name="Followed Hyperlink" xfId="1682" builtinId="9" hidden="1"/>
    <cellStyle name="Followed Hyperlink" xfId="1698" builtinId="9" hidden="1"/>
    <cellStyle name="Followed Hyperlink" xfId="1714" builtinId="9" hidden="1"/>
    <cellStyle name="Followed Hyperlink" xfId="1730" builtinId="9" hidden="1"/>
    <cellStyle name="Followed Hyperlink" xfId="1746" builtinId="9" hidden="1"/>
    <cellStyle name="Followed Hyperlink" xfId="1762" builtinId="9" hidden="1"/>
    <cellStyle name="Followed Hyperlink" xfId="1778" builtinId="9" hidden="1"/>
    <cellStyle name="Followed Hyperlink" xfId="1794" builtinId="9" hidden="1"/>
    <cellStyle name="Followed Hyperlink" xfId="1810" builtinId="9" hidden="1"/>
    <cellStyle name="Followed Hyperlink" xfId="1826" builtinId="9" hidden="1"/>
    <cellStyle name="Followed Hyperlink" xfId="1842" builtinId="9" hidden="1"/>
    <cellStyle name="Followed Hyperlink" xfId="1858" builtinId="9" hidden="1"/>
    <cellStyle name="Followed Hyperlink" xfId="1874" builtinId="9" hidden="1"/>
    <cellStyle name="Followed Hyperlink" xfId="1890" builtinId="9" hidden="1"/>
    <cellStyle name="Followed Hyperlink" xfId="1906" builtinId="9" hidden="1"/>
    <cellStyle name="Followed Hyperlink" xfId="1922" builtinId="9" hidden="1"/>
    <cellStyle name="Followed Hyperlink" xfId="1938" builtinId="9" hidden="1"/>
    <cellStyle name="Followed Hyperlink" xfId="1954" builtinId="9" hidden="1"/>
    <cellStyle name="Followed Hyperlink" xfId="1970" builtinId="9" hidden="1"/>
    <cellStyle name="Followed Hyperlink" xfId="1986" builtinId="9" hidden="1"/>
    <cellStyle name="Followed Hyperlink" xfId="2002" builtinId="9" hidden="1"/>
    <cellStyle name="Followed Hyperlink" xfId="2018" builtinId="9" hidden="1"/>
    <cellStyle name="Followed Hyperlink" xfId="2034" builtinId="9" hidden="1"/>
    <cellStyle name="Followed Hyperlink" xfId="2050" builtinId="9" hidden="1"/>
    <cellStyle name="Followed Hyperlink" xfId="2066" builtinId="9" hidden="1"/>
    <cellStyle name="Followed Hyperlink" xfId="2082" builtinId="9" hidden="1"/>
    <cellStyle name="Followed Hyperlink" xfId="2098" builtinId="9" hidden="1"/>
    <cellStyle name="Followed Hyperlink" xfId="2114" builtinId="9" hidden="1"/>
    <cellStyle name="Followed Hyperlink" xfId="2130" builtinId="9" hidden="1"/>
    <cellStyle name="Followed Hyperlink" xfId="2146" builtinId="9" hidden="1"/>
    <cellStyle name="Followed Hyperlink" xfId="2162" builtinId="9" hidden="1"/>
    <cellStyle name="Followed Hyperlink" xfId="2178" builtinId="9" hidden="1"/>
    <cellStyle name="Followed Hyperlink" xfId="2194" builtinId="9" hidden="1"/>
    <cellStyle name="Followed Hyperlink" xfId="2210" builtinId="9" hidden="1"/>
    <cellStyle name="Followed Hyperlink" xfId="2226" builtinId="9" hidden="1"/>
    <cellStyle name="Followed Hyperlink" xfId="2242" builtinId="9" hidden="1"/>
    <cellStyle name="Followed Hyperlink" xfId="2258" builtinId="9" hidden="1"/>
    <cellStyle name="Followed Hyperlink" xfId="2274" builtinId="9" hidden="1"/>
    <cellStyle name="Followed Hyperlink" xfId="2290" builtinId="9" hidden="1"/>
    <cellStyle name="Followed Hyperlink" xfId="2306" builtinId="9" hidden="1"/>
    <cellStyle name="Followed Hyperlink" xfId="2322" builtinId="9" hidden="1"/>
    <cellStyle name="Followed Hyperlink" xfId="2338" builtinId="9" hidden="1"/>
    <cellStyle name="Followed Hyperlink" xfId="2354" builtinId="9" hidden="1"/>
    <cellStyle name="Followed Hyperlink" xfId="2370" builtinId="9" hidden="1"/>
    <cellStyle name="Followed Hyperlink" xfId="2386" builtinId="9" hidden="1"/>
    <cellStyle name="Followed Hyperlink" xfId="2402" builtinId="9" hidden="1"/>
    <cellStyle name="Followed Hyperlink" xfId="2418" builtinId="9" hidden="1"/>
    <cellStyle name="Followed Hyperlink" xfId="2434" builtinId="9" hidden="1"/>
    <cellStyle name="Followed Hyperlink" xfId="2450" builtinId="9" hidden="1"/>
    <cellStyle name="Followed Hyperlink" xfId="2466" builtinId="9" hidden="1"/>
    <cellStyle name="Followed Hyperlink" xfId="2482" builtinId="9" hidden="1"/>
    <cellStyle name="Followed Hyperlink" xfId="2498" builtinId="9" hidden="1"/>
    <cellStyle name="Followed Hyperlink" xfId="2514" builtinId="9" hidden="1"/>
    <cellStyle name="Followed Hyperlink" xfId="2530" builtinId="9" hidden="1"/>
    <cellStyle name="Followed Hyperlink" xfId="2547" builtinId="9" hidden="1"/>
    <cellStyle name="Followed Hyperlink" xfId="2563" builtinId="9" hidden="1"/>
    <cellStyle name="Followed Hyperlink" xfId="2579" builtinId="9" hidden="1"/>
    <cellStyle name="Followed Hyperlink" xfId="2595" builtinId="9" hidden="1"/>
    <cellStyle name="Followed Hyperlink" xfId="2611" builtinId="9" hidden="1"/>
    <cellStyle name="Followed Hyperlink" xfId="2627" builtinId="9" hidden="1"/>
    <cellStyle name="Followed Hyperlink" xfId="2643" builtinId="9" hidden="1"/>
    <cellStyle name="Followed Hyperlink" xfId="2659" builtinId="9" hidden="1"/>
    <cellStyle name="Followed Hyperlink" xfId="2675" builtinId="9" hidden="1"/>
    <cellStyle name="Followed Hyperlink" xfId="2691" builtinId="9" hidden="1"/>
    <cellStyle name="Followed Hyperlink" xfId="2707" builtinId="9" hidden="1"/>
    <cellStyle name="Followed Hyperlink" xfId="2723" builtinId="9" hidden="1"/>
    <cellStyle name="Followed Hyperlink" xfId="2739" builtinId="9" hidden="1"/>
    <cellStyle name="Followed Hyperlink" xfId="2755" builtinId="9" hidden="1"/>
    <cellStyle name="Followed Hyperlink" xfId="2771" builtinId="9" hidden="1"/>
    <cellStyle name="Followed Hyperlink" xfId="2787" builtinId="9" hidden="1"/>
    <cellStyle name="Followed Hyperlink" xfId="2803" builtinId="9" hidden="1"/>
    <cellStyle name="Followed Hyperlink" xfId="2819" builtinId="9" hidden="1"/>
    <cellStyle name="Followed Hyperlink" xfId="2835" builtinId="9" hidden="1"/>
    <cellStyle name="Followed Hyperlink" xfId="2851" builtinId="9" hidden="1"/>
    <cellStyle name="Followed Hyperlink" xfId="2867" builtinId="9" hidden="1"/>
    <cellStyle name="Followed Hyperlink" xfId="2883" builtinId="9" hidden="1"/>
    <cellStyle name="Followed Hyperlink" xfId="2899" builtinId="9" hidden="1"/>
    <cellStyle name="Followed Hyperlink" xfId="2915" builtinId="9" hidden="1"/>
    <cellStyle name="Followed Hyperlink" xfId="2931" builtinId="9" hidden="1"/>
    <cellStyle name="Followed Hyperlink" xfId="2947" builtinId="9" hidden="1"/>
    <cellStyle name="Followed Hyperlink" xfId="2963" builtinId="9" hidden="1"/>
    <cellStyle name="Followed Hyperlink" xfId="2979" builtinId="9" hidden="1"/>
    <cellStyle name="Followed Hyperlink" xfId="2995" builtinId="9" hidden="1"/>
    <cellStyle name="Followed Hyperlink" xfId="3011" builtinId="9" hidden="1"/>
    <cellStyle name="Followed Hyperlink" xfId="3027" builtinId="9" hidden="1"/>
    <cellStyle name="Followed Hyperlink" xfId="3043" builtinId="9" hidden="1"/>
    <cellStyle name="Followed Hyperlink" xfId="3059" builtinId="9" hidden="1"/>
    <cellStyle name="Followed Hyperlink" xfId="3075" builtinId="9" hidden="1"/>
    <cellStyle name="Followed Hyperlink" xfId="3091" builtinId="9" hidden="1"/>
    <cellStyle name="Followed Hyperlink" xfId="3107" builtinId="9" hidden="1"/>
    <cellStyle name="Followed Hyperlink" xfId="3123" builtinId="9" hidden="1"/>
    <cellStyle name="Followed Hyperlink" xfId="3139" builtinId="9" hidden="1"/>
    <cellStyle name="Followed Hyperlink" xfId="3155" builtinId="9" hidden="1"/>
    <cellStyle name="Followed Hyperlink" xfId="3171" builtinId="9" hidden="1"/>
    <cellStyle name="Followed Hyperlink" xfId="3187" builtinId="9" hidden="1"/>
    <cellStyle name="Followed Hyperlink" xfId="3203" builtinId="9" hidden="1"/>
    <cellStyle name="Followed Hyperlink" xfId="3219" builtinId="9" hidden="1"/>
    <cellStyle name="Followed Hyperlink" xfId="3235" builtinId="9" hidden="1"/>
    <cellStyle name="Followed Hyperlink" xfId="3251" builtinId="9" hidden="1"/>
    <cellStyle name="Followed Hyperlink" xfId="3267" builtinId="9" hidden="1"/>
    <cellStyle name="Followed Hyperlink" xfId="3283" builtinId="9" hidden="1"/>
    <cellStyle name="Followed Hyperlink" xfId="3299" builtinId="9" hidden="1"/>
    <cellStyle name="Followed Hyperlink" xfId="3315" builtinId="9" hidden="1"/>
    <cellStyle name="Followed Hyperlink" xfId="3331" builtinId="9" hidden="1"/>
    <cellStyle name="Followed Hyperlink" xfId="3347" builtinId="9" hidden="1"/>
    <cellStyle name="Followed Hyperlink" xfId="3363" builtinId="9" hidden="1"/>
    <cellStyle name="Followed Hyperlink" xfId="3379" builtinId="9" hidden="1"/>
    <cellStyle name="Followed Hyperlink" xfId="3395" builtinId="9" hidden="1"/>
    <cellStyle name="Followed Hyperlink" xfId="3411" builtinId="9" hidden="1"/>
    <cellStyle name="Followed Hyperlink" xfId="3427" builtinId="9" hidden="1"/>
    <cellStyle name="Followed Hyperlink" xfId="3443" builtinId="9" hidden="1"/>
    <cellStyle name="Followed Hyperlink" xfId="3459" builtinId="9" hidden="1"/>
    <cellStyle name="Followed Hyperlink" xfId="3475" builtinId="9" hidden="1"/>
    <cellStyle name="Followed Hyperlink" xfId="3491" builtinId="9" hidden="1"/>
    <cellStyle name="Followed Hyperlink" xfId="3507" builtinId="9" hidden="1"/>
    <cellStyle name="Followed Hyperlink" xfId="3523" builtinId="9" hidden="1"/>
    <cellStyle name="Followed Hyperlink" xfId="3539" builtinId="9" hidden="1"/>
    <cellStyle name="Followed Hyperlink" xfId="3555" builtinId="9" hidden="1"/>
    <cellStyle name="Followed Hyperlink" xfId="3571" builtinId="9" hidden="1"/>
    <cellStyle name="Followed Hyperlink" xfId="3587" builtinId="9" hidden="1"/>
    <cellStyle name="Followed Hyperlink" xfId="3603" builtinId="9" hidden="1"/>
    <cellStyle name="Followed Hyperlink" xfId="3619" builtinId="9" hidden="1"/>
    <cellStyle name="Followed Hyperlink" xfId="3635" builtinId="9" hidden="1"/>
    <cellStyle name="Followed Hyperlink" xfId="3651" builtinId="9" hidden="1"/>
    <cellStyle name="Followed Hyperlink" xfId="3667" builtinId="9" hidden="1"/>
    <cellStyle name="Followed Hyperlink" xfId="3683" builtinId="9" hidden="1"/>
    <cellStyle name="Followed Hyperlink" xfId="3699" builtinId="9" hidden="1"/>
    <cellStyle name="Followed Hyperlink" xfId="3715" builtinId="9" hidden="1"/>
    <cellStyle name="Followed Hyperlink" xfId="3731" builtinId="9" hidden="1"/>
    <cellStyle name="Followed Hyperlink" xfId="3747" builtinId="9" hidden="1"/>
    <cellStyle name="Followed Hyperlink" xfId="3763" builtinId="9" hidden="1"/>
    <cellStyle name="Followed Hyperlink" xfId="3779" builtinId="9" hidden="1"/>
    <cellStyle name="Followed Hyperlink" xfId="3795" builtinId="9" hidden="1"/>
    <cellStyle name="Followed Hyperlink" xfId="3811" builtinId="9" hidden="1"/>
    <cellStyle name="Followed Hyperlink" xfId="3827" builtinId="9" hidden="1"/>
    <cellStyle name="Followed Hyperlink" xfId="3843" builtinId="9" hidden="1"/>
    <cellStyle name="Followed Hyperlink" xfId="3859" builtinId="9" hidden="1"/>
    <cellStyle name="Followed Hyperlink" xfId="3875" builtinId="9" hidden="1"/>
    <cellStyle name="Followed Hyperlink" xfId="3891" builtinId="9" hidden="1"/>
    <cellStyle name="Followed Hyperlink" xfId="3907" builtinId="9" hidden="1"/>
    <cellStyle name="Followed Hyperlink" xfId="3923" builtinId="9" hidden="1"/>
    <cellStyle name="Followed Hyperlink" xfId="3939" builtinId="9" hidden="1"/>
    <cellStyle name="Followed Hyperlink" xfId="3955" builtinId="9" hidden="1"/>
    <cellStyle name="Followed Hyperlink" xfId="3971" builtinId="9" hidden="1"/>
    <cellStyle name="Followed Hyperlink" xfId="3987" builtinId="9" hidden="1"/>
    <cellStyle name="Followed Hyperlink" xfId="4003" builtinId="9" hidden="1"/>
    <cellStyle name="Followed Hyperlink" xfId="4019" builtinId="9" hidden="1"/>
    <cellStyle name="Followed Hyperlink" xfId="4035" builtinId="9" hidden="1"/>
    <cellStyle name="Followed Hyperlink" xfId="4051" builtinId="9" hidden="1"/>
    <cellStyle name="Followed Hyperlink" xfId="4067" builtinId="9" hidden="1"/>
    <cellStyle name="Followed Hyperlink" xfId="4083" builtinId="9" hidden="1"/>
    <cellStyle name="Followed Hyperlink" xfId="4099" builtinId="9" hidden="1"/>
    <cellStyle name="Followed Hyperlink" xfId="4115" builtinId="9" hidden="1"/>
    <cellStyle name="Followed Hyperlink" xfId="4131" builtinId="9" hidden="1"/>
    <cellStyle name="Followed Hyperlink" xfId="4147" builtinId="9" hidden="1"/>
    <cellStyle name="Followed Hyperlink" xfId="4163" builtinId="9" hidden="1"/>
    <cellStyle name="Followed Hyperlink" xfId="4179" builtinId="9" hidden="1"/>
    <cellStyle name="Followed Hyperlink" xfId="4195" builtinId="9" hidden="1"/>
    <cellStyle name="Followed Hyperlink" xfId="4211" builtinId="9" hidden="1"/>
    <cellStyle name="Followed Hyperlink" xfId="4227" builtinId="9" hidden="1"/>
    <cellStyle name="Followed Hyperlink" xfId="4243" builtinId="9" hidden="1"/>
    <cellStyle name="Followed Hyperlink" xfId="4259" builtinId="9" hidden="1"/>
    <cellStyle name="Followed Hyperlink" xfId="4275" builtinId="9" hidden="1"/>
    <cellStyle name="Followed Hyperlink" xfId="4291" builtinId="9" hidden="1"/>
    <cellStyle name="Followed Hyperlink" xfId="4307" builtinId="9" hidden="1"/>
    <cellStyle name="Followed Hyperlink" xfId="4323" builtinId="9" hidden="1"/>
    <cellStyle name="Followed Hyperlink" xfId="4339" builtinId="9" hidden="1"/>
    <cellStyle name="Followed Hyperlink" xfId="4355" builtinId="9" hidden="1"/>
    <cellStyle name="Followed Hyperlink" xfId="4371" builtinId="9" hidden="1"/>
    <cellStyle name="Followed Hyperlink" xfId="4387" builtinId="9" hidden="1"/>
    <cellStyle name="Followed Hyperlink" xfId="4403" builtinId="9" hidden="1"/>
    <cellStyle name="Followed Hyperlink" xfId="4419" builtinId="9" hidden="1"/>
    <cellStyle name="Followed Hyperlink" xfId="4435" builtinId="9" hidden="1"/>
    <cellStyle name="Followed Hyperlink" xfId="4451" builtinId="9" hidden="1"/>
    <cellStyle name="Followed Hyperlink" xfId="4467" builtinId="9" hidden="1"/>
    <cellStyle name="Followed Hyperlink" xfId="4483" builtinId="9" hidden="1"/>
    <cellStyle name="Followed Hyperlink" xfId="4499" builtinId="9" hidden="1"/>
    <cellStyle name="Followed Hyperlink" xfId="4515" builtinId="9" hidden="1"/>
    <cellStyle name="Followed Hyperlink" xfId="4531" builtinId="9" hidden="1"/>
    <cellStyle name="Followed Hyperlink" xfId="4547" builtinId="9" hidden="1"/>
    <cellStyle name="Followed Hyperlink" xfId="4563" builtinId="9" hidden="1"/>
    <cellStyle name="Followed Hyperlink" xfId="4579" builtinId="9" hidden="1"/>
    <cellStyle name="Followed Hyperlink" xfId="4595" builtinId="9" hidden="1"/>
    <cellStyle name="Followed Hyperlink" xfId="4611" builtinId="9" hidden="1"/>
    <cellStyle name="Followed Hyperlink" xfId="4627" builtinId="9" hidden="1"/>
    <cellStyle name="Followed Hyperlink" xfId="4643" builtinId="9" hidden="1"/>
    <cellStyle name="Followed Hyperlink" xfId="4659" builtinId="9" hidden="1"/>
    <cellStyle name="Followed Hyperlink" xfId="4675" builtinId="9" hidden="1"/>
    <cellStyle name="Followed Hyperlink" xfId="4691" builtinId="9" hidden="1"/>
    <cellStyle name="Followed Hyperlink" xfId="4707" builtinId="9" hidden="1"/>
    <cellStyle name="Followed Hyperlink" xfId="4723" builtinId="9" hidden="1"/>
    <cellStyle name="Followed Hyperlink" xfId="4739" builtinId="9" hidden="1"/>
    <cellStyle name="Followed Hyperlink" xfId="4755" builtinId="9" hidden="1"/>
    <cellStyle name="Followed Hyperlink" xfId="4771" builtinId="9" hidden="1"/>
    <cellStyle name="Followed Hyperlink" xfId="4787" builtinId="9" hidden="1"/>
    <cellStyle name="Followed Hyperlink" xfId="4803" builtinId="9" hidden="1"/>
    <cellStyle name="Followed Hyperlink" xfId="4819" builtinId="9" hidden="1"/>
    <cellStyle name="Followed Hyperlink" xfId="4835" builtinId="9" hidden="1"/>
    <cellStyle name="Followed Hyperlink" xfId="4851" builtinId="9" hidden="1"/>
    <cellStyle name="Followed Hyperlink" xfId="4867" builtinId="9" hidden="1"/>
    <cellStyle name="Followed Hyperlink" xfId="4883" builtinId="9" hidden="1"/>
    <cellStyle name="Followed Hyperlink" xfId="4899" builtinId="9" hidden="1"/>
    <cellStyle name="Followed Hyperlink" xfId="4915" builtinId="9" hidden="1"/>
    <cellStyle name="Followed Hyperlink" xfId="4931" builtinId="9" hidden="1"/>
    <cellStyle name="Followed Hyperlink" xfId="4947" builtinId="9" hidden="1"/>
    <cellStyle name="Followed Hyperlink" xfId="4963" builtinId="9" hidden="1"/>
    <cellStyle name="Followed Hyperlink" xfId="4979" builtinId="9" hidden="1"/>
    <cellStyle name="Followed Hyperlink" xfId="4995" builtinId="9" hidden="1"/>
    <cellStyle name="Followed Hyperlink" xfId="5011" builtinId="9" hidden="1"/>
    <cellStyle name="Followed Hyperlink" xfId="5027" builtinId="9" hidden="1"/>
    <cellStyle name="Followed Hyperlink" xfId="5043" builtinId="9" hidden="1"/>
    <cellStyle name="Followed Hyperlink" xfId="5059" builtinId="9" hidden="1"/>
    <cellStyle name="Followed Hyperlink" xfId="5075" builtinId="9" hidden="1"/>
    <cellStyle name="Followed Hyperlink" xfId="5091" builtinId="9" hidden="1"/>
    <cellStyle name="Followed Hyperlink" xfId="5107" builtinId="9" hidden="1"/>
    <cellStyle name="Followed Hyperlink" xfId="5123" builtinId="9" hidden="1"/>
    <cellStyle name="Followed Hyperlink" xfId="5139" builtinId="9" hidden="1"/>
    <cellStyle name="Followed Hyperlink" xfId="5155" builtinId="9" hidden="1"/>
    <cellStyle name="Followed Hyperlink" xfId="5171" builtinId="9" hidden="1"/>
    <cellStyle name="Followed Hyperlink" xfId="5187" builtinId="9" hidden="1"/>
    <cellStyle name="Followed Hyperlink" xfId="5203" builtinId="9" hidden="1"/>
    <cellStyle name="Followed Hyperlink" xfId="5219" builtinId="9" hidden="1"/>
    <cellStyle name="Followed Hyperlink" xfId="5235" builtinId="9" hidden="1"/>
    <cellStyle name="Followed Hyperlink" xfId="5251" builtinId="9" hidden="1"/>
    <cellStyle name="Followed Hyperlink" xfId="5267" builtinId="9" hidden="1"/>
    <cellStyle name="Followed Hyperlink" xfId="5283" builtinId="9" hidden="1"/>
    <cellStyle name="Followed Hyperlink" xfId="5299" builtinId="9" hidden="1"/>
    <cellStyle name="Followed Hyperlink" xfId="5315" builtinId="9" hidden="1"/>
    <cellStyle name="Followed Hyperlink" xfId="5331" builtinId="9" hidden="1"/>
    <cellStyle name="Followed Hyperlink" xfId="5347" builtinId="9" hidden="1"/>
    <cellStyle name="Followed Hyperlink" xfId="5363" builtinId="9" hidden="1"/>
    <cellStyle name="Followed Hyperlink" xfId="5379" builtinId="9" hidden="1"/>
    <cellStyle name="Followed Hyperlink" xfId="5395" builtinId="9" hidden="1"/>
    <cellStyle name="Followed Hyperlink" xfId="5411" builtinId="9" hidden="1"/>
    <cellStyle name="Followed Hyperlink" xfId="5427" builtinId="9" hidden="1"/>
    <cellStyle name="Followed Hyperlink" xfId="5443" builtinId="9" hidden="1"/>
    <cellStyle name="Followed Hyperlink" xfId="5459" builtinId="9" hidden="1"/>
    <cellStyle name="Followed Hyperlink" xfId="5475" builtinId="9" hidden="1"/>
    <cellStyle name="Followed Hyperlink" xfId="5491" builtinId="9" hidden="1"/>
    <cellStyle name="Followed Hyperlink" xfId="5507" builtinId="9" hidden="1"/>
    <cellStyle name="Followed Hyperlink" xfId="5523" builtinId="9" hidden="1"/>
    <cellStyle name="Followed Hyperlink" xfId="5539" builtinId="9" hidden="1"/>
    <cellStyle name="Followed Hyperlink" xfId="5555" builtinId="9" hidden="1"/>
    <cellStyle name="Followed Hyperlink" xfId="5571" builtinId="9" hidden="1"/>
    <cellStyle name="Followed Hyperlink" xfId="5587" builtinId="9" hidden="1"/>
    <cellStyle name="Followed Hyperlink" xfId="5603" builtinId="9" hidden="1"/>
    <cellStyle name="Followed Hyperlink" xfId="5619" builtinId="9" hidden="1"/>
    <cellStyle name="Followed Hyperlink" xfId="5635" builtinId="9" hidden="1"/>
    <cellStyle name="Followed Hyperlink" xfId="5651" builtinId="9" hidden="1"/>
    <cellStyle name="Followed Hyperlink" xfId="5667" builtinId="9" hidden="1"/>
    <cellStyle name="Followed Hyperlink" xfId="5683" builtinId="9" hidden="1"/>
    <cellStyle name="Followed Hyperlink" xfId="5699" builtinId="9" hidden="1"/>
    <cellStyle name="Followed Hyperlink" xfId="5715" builtinId="9" hidden="1"/>
    <cellStyle name="Followed Hyperlink" xfId="5731" builtinId="9" hidden="1"/>
    <cellStyle name="Followed Hyperlink" xfId="5747" builtinId="9" hidden="1"/>
    <cellStyle name="Followed Hyperlink" xfId="5763" builtinId="9" hidden="1"/>
    <cellStyle name="Followed Hyperlink" xfId="5779" builtinId="9" hidden="1"/>
    <cellStyle name="Followed Hyperlink" xfId="5795" builtinId="9" hidden="1"/>
    <cellStyle name="Followed Hyperlink" xfId="5811" builtinId="9" hidden="1"/>
    <cellStyle name="Followed Hyperlink" xfId="5827" builtinId="9" hidden="1"/>
    <cellStyle name="Followed Hyperlink" xfId="5840" builtinId="9" hidden="1"/>
    <cellStyle name="Followed Hyperlink" xfId="5824" builtinId="9" hidden="1"/>
    <cellStyle name="Followed Hyperlink" xfId="5808" builtinId="9" hidden="1"/>
    <cellStyle name="Followed Hyperlink" xfId="5792" builtinId="9" hidden="1"/>
    <cellStyle name="Followed Hyperlink" xfId="5776" builtinId="9" hidden="1"/>
    <cellStyle name="Followed Hyperlink" xfId="5760" builtinId="9" hidden="1"/>
    <cellStyle name="Followed Hyperlink" xfId="5744" builtinId="9" hidden="1"/>
    <cellStyle name="Followed Hyperlink" xfId="5728" builtinId="9" hidden="1"/>
    <cellStyle name="Followed Hyperlink" xfId="5712" builtinId="9" hidden="1"/>
    <cellStyle name="Followed Hyperlink" xfId="5696" builtinId="9" hidden="1"/>
    <cellStyle name="Followed Hyperlink" xfId="5680" builtinId="9" hidden="1"/>
    <cellStyle name="Followed Hyperlink" xfId="5664" builtinId="9" hidden="1"/>
    <cellStyle name="Followed Hyperlink" xfId="5648" builtinId="9" hidden="1"/>
    <cellStyle name="Followed Hyperlink" xfId="5632" builtinId="9" hidden="1"/>
    <cellStyle name="Followed Hyperlink" xfId="5616" builtinId="9" hidden="1"/>
    <cellStyle name="Followed Hyperlink" xfId="5600" builtinId="9" hidden="1"/>
    <cellStyle name="Followed Hyperlink" xfId="5584" builtinId="9" hidden="1"/>
    <cellStyle name="Followed Hyperlink" xfId="5568" builtinId="9" hidden="1"/>
    <cellStyle name="Followed Hyperlink" xfId="5552" builtinId="9" hidden="1"/>
    <cellStyle name="Followed Hyperlink" xfId="5536" builtinId="9" hidden="1"/>
    <cellStyle name="Followed Hyperlink" xfId="5520" builtinId="9" hidden="1"/>
    <cellStyle name="Followed Hyperlink" xfId="5504" builtinId="9" hidden="1"/>
    <cellStyle name="Followed Hyperlink" xfId="5488" builtinId="9" hidden="1"/>
    <cellStyle name="Followed Hyperlink" xfId="5472" builtinId="9" hidden="1"/>
    <cellStyle name="Followed Hyperlink" xfId="5456" builtinId="9" hidden="1"/>
    <cellStyle name="Followed Hyperlink" xfId="5440" builtinId="9" hidden="1"/>
    <cellStyle name="Followed Hyperlink" xfId="5424" builtinId="9" hidden="1"/>
    <cellStyle name="Followed Hyperlink" xfId="5408" builtinId="9" hidden="1"/>
    <cellStyle name="Followed Hyperlink" xfId="5392" builtinId="9" hidden="1"/>
    <cellStyle name="Followed Hyperlink" xfId="5376" builtinId="9" hidden="1"/>
    <cellStyle name="Followed Hyperlink" xfId="5360" builtinId="9" hidden="1"/>
    <cellStyle name="Followed Hyperlink" xfId="5344" builtinId="9" hidden="1"/>
    <cellStyle name="Followed Hyperlink" xfId="5328" builtinId="9" hidden="1"/>
    <cellStyle name="Followed Hyperlink" xfId="5312" builtinId="9" hidden="1"/>
    <cellStyle name="Followed Hyperlink" xfId="5296" builtinId="9" hidden="1"/>
    <cellStyle name="Followed Hyperlink" xfId="5280" builtinId="9" hidden="1"/>
    <cellStyle name="Followed Hyperlink" xfId="5264" builtinId="9" hidden="1"/>
    <cellStyle name="Followed Hyperlink" xfId="5248" builtinId="9" hidden="1"/>
    <cellStyle name="Followed Hyperlink" xfId="5232" builtinId="9" hidden="1"/>
    <cellStyle name="Followed Hyperlink" xfId="5216" builtinId="9" hidden="1"/>
    <cellStyle name="Followed Hyperlink" xfId="5200" builtinId="9" hidden="1"/>
    <cellStyle name="Followed Hyperlink" xfId="5184" builtinId="9" hidden="1"/>
    <cellStyle name="Followed Hyperlink" xfId="5168" builtinId="9" hidden="1"/>
    <cellStyle name="Followed Hyperlink" xfId="5152" builtinId="9" hidden="1"/>
    <cellStyle name="Followed Hyperlink" xfId="5136" builtinId="9" hidden="1"/>
    <cellStyle name="Followed Hyperlink" xfId="5120" builtinId="9" hidden="1"/>
    <cellStyle name="Followed Hyperlink" xfId="5104" builtinId="9" hidden="1"/>
    <cellStyle name="Followed Hyperlink" xfId="5088" builtinId="9" hidden="1"/>
    <cellStyle name="Followed Hyperlink" xfId="5072" builtinId="9" hidden="1"/>
    <cellStyle name="Followed Hyperlink" xfId="5056" builtinId="9" hidden="1"/>
    <cellStyle name="Followed Hyperlink" xfId="5040" builtinId="9" hidden="1"/>
    <cellStyle name="Followed Hyperlink" xfId="5024" builtinId="9" hidden="1"/>
    <cellStyle name="Followed Hyperlink" xfId="5008" builtinId="9" hidden="1"/>
    <cellStyle name="Followed Hyperlink" xfId="4992" builtinId="9" hidden="1"/>
    <cellStyle name="Followed Hyperlink" xfId="4976" builtinId="9" hidden="1"/>
    <cellStyle name="Followed Hyperlink" xfId="4960" builtinId="9" hidden="1"/>
    <cellStyle name="Followed Hyperlink" xfId="4944" builtinId="9" hidden="1"/>
    <cellStyle name="Followed Hyperlink" xfId="4928" builtinId="9" hidden="1"/>
    <cellStyle name="Followed Hyperlink" xfId="4912" builtinId="9" hidden="1"/>
    <cellStyle name="Followed Hyperlink" xfId="4896" builtinId="9" hidden="1"/>
    <cellStyle name="Followed Hyperlink" xfId="4880" builtinId="9" hidden="1"/>
    <cellStyle name="Followed Hyperlink" xfId="4864" builtinId="9" hidden="1"/>
    <cellStyle name="Followed Hyperlink" xfId="4848" builtinId="9" hidden="1"/>
    <cellStyle name="Followed Hyperlink" xfId="4832" builtinId="9" hidden="1"/>
    <cellStyle name="Followed Hyperlink" xfId="4816" builtinId="9" hidden="1"/>
    <cellStyle name="Followed Hyperlink" xfId="4800" builtinId="9" hidden="1"/>
    <cellStyle name="Followed Hyperlink" xfId="4784" builtinId="9" hidden="1"/>
    <cellStyle name="Followed Hyperlink" xfId="4768" builtinId="9" hidden="1"/>
    <cellStyle name="Followed Hyperlink" xfId="4752" builtinId="9" hidden="1"/>
    <cellStyle name="Followed Hyperlink" xfId="4736" builtinId="9" hidden="1"/>
    <cellStyle name="Followed Hyperlink" xfId="4720" builtinId="9" hidden="1"/>
    <cellStyle name="Followed Hyperlink" xfId="4704" builtinId="9" hidden="1"/>
    <cellStyle name="Followed Hyperlink" xfId="4688" builtinId="9" hidden="1"/>
    <cellStyle name="Followed Hyperlink" xfId="4672" builtinId="9" hidden="1"/>
    <cellStyle name="Followed Hyperlink" xfId="4656" builtinId="9" hidden="1"/>
    <cellStyle name="Followed Hyperlink" xfId="4640" builtinId="9" hidden="1"/>
    <cellStyle name="Followed Hyperlink" xfId="4624" builtinId="9" hidden="1"/>
    <cellStyle name="Followed Hyperlink" xfId="4608" builtinId="9" hidden="1"/>
    <cellStyle name="Followed Hyperlink" xfId="4592" builtinId="9" hidden="1"/>
    <cellStyle name="Followed Hyperlink" xfId="4576" builtinId="9" hidden="1"/>
    <cellStyle name="Followed Hyperlink" xfId="4560" builtinId="9" hidden="1"/>
    <cellStyle name="Followed Hyperlink" xfId="4544" builtinId="9" hidden="1"/>
    <cellStyle name="Followed Hyperlink" xfId="4528" builtinId="9" hidden="1"/>
    <cellStyle name="Followed Hyperlink" xfId="4512" builtinId="9" hidden="1"/>
    <cellStyle name="Followed Hyperlink" xfId="4496" builtinId="9" hidden="1"/>
    <cellStyle name="Followed Hyperlink" xfId="4480" builtinId="9" hidden="1"/>
    <cellStyle name="Followed Hyperlink" xfId="4464" builtinId="9" hidden="1"/>
    <cellStyle name="Followed Hyperlink" xfId="4448" builtinId="9" hidden="1"/>
    <cellStyle name="Followed Hyperlink" xfId="4432" builtinId="9" hidden="1"/>
    <cellStyle name="Followed Hyperlink" xfId="4416" builtinId="9" hidden="1"/>
    <cellStyle name="Followed Hyperlink" xfId="4400" builtinId="9" hidden="1"/>
    <cellStyle name="Followed Hyperlink" xfId="4384" builtinId="9" hidden="1"/>
    <cellStyle name="Followed Hyperlink" xfId="4368" builtinId="9" hidden="1"/>
    <cellStyle name="Followed Hyperlink" xfId="4352" builtinId="9" hidden="1"/>
    <cellStyle name="Followed Hyperlink" xfId="4336" builtinId="9" hidden="1"/>
    <cellStyle name="Followed Hyperlink" xfId="4320" builtinId="9" hidden="1"/>
    <cellStyle name="Followed Hyperlink" xfId="4304" builtinId="9" hidden="1"/>
    <cellStyle name="Followed Hyperlink" xfId="4288" builtinId="9" hidden="1"/>
    <cellStyle name="Followed Hyperlink" xfId="4272" builtinId="9" hidden="1"/>
    <cellStyle name="Followed Hyperlink" xfId="4256" builtinId="9" hidden="1"/>
    <cellStyle name="Followed Hyperlink" xfId="4240" builtinId="9" hidden="1"/>
    <cellStyle name="Followed Hyperlink" xfId="4224" builtinId="9" hidden="1"/>
    <cellStyle name="Followed Hyperlink" xfId="4208" builtinId="9" hidden="1"/>
    <cellStyle name="Followed Hyperlink" xfId="4192" builtinId="9" hidden="1"/>
    <cellStyle name="Followed Hyperlink" xfId="4176" builtinId="9" hidden="1"/>
    <cellStyle name="Followed Hyperlink" xfId="4160" builtinId="9" hidden="1"/>
    <cellStyle name="Followed Hyperlink" xfId="4144" builtinId="9" hidden="1"/>
    <cellStyle name="Followed Hyperlink" xfId="4128" builtinId="9" hidden="1"/>
    <cellStyle name="Followed Hyperlink" xfId="4112" builtinId="9" hidden="1"/>
    <cellStyle name="Followed Hyperlink" xfId="4096" builtinId="9" hidden="1"/>
    <cellStyle name="Followed Hyperlink" xfId="4080" builtinId="9" hidden="1"/>
    <cellStyle name="Followed Hyperlink" xfId="4064" builtinId="9" hidden="1"/>
    <cellStyle name="Followed Hyperlink" xfId="4048" builtinId="9" hidden="1"/>
    <cellStyle name="Followed Hyperlink" xfId="4032" builtinId="9" hidden="1"/>
    <cellStyle name="Followed Hyperlink" xfId="4016" builtinId="9" hidden="1"/>
    <cellStyle name="Followed Hyperlink" xfId="4000" builtinId="9" hidden="1"/>
    <cellStyle name="Followed Hyperlink" xfId="3984" builtinId="9" hidden="1"/>
    <cellStyle name="Followed Hyperlink" xfId="3968" builtinId="9" hidden="1"/>
    <cellStyle name="Followed Hyperlink" xfId="3952" builtinId="9" hidden="1"/>
    <cellStyle name="Followed Hyperlink" xfId="3936" builtinId="9" hidden="1"/>
    <cellStyle name="Followed Hyperlink" xfId="3920" builtinId="9" hidden="1"/>
    <cellStyle name="Followed Hyperlink" xfId="3904" builtinId="9" hidden="1"/>
    <cellStyle name="Followed Hyperlink" xfId="3888" builtinId="9" hidden="1"/>
    <cellStyle name="Followed Hyperlink" xfId="3872" builtinId="9" hidden="1"/>
    <cellStyle name="Followed Hyperlink" xfId="3856" builtinId="9" hidden="1"/>
    <cellStyle name="Followed Hyperlink" xfId="3840" builtinId="9" hidden="1"/>
    <cellStyle name="Followed Hyperlink" xfId="3824" builtinId="9" hidden="1"/>
    <cellStyle name="Followed Hyperlink" xfId="3808" builtinId="9" hidden="1"/>
    <cellStyle name="Followed Hyperlink" xfId="3792" builtinId="9" hidden="1"/>
    <cellStyle name="Followed Hyperlink" xfId="3776" builtinId="9" hidden="1"/>
    <cellStyle name="Followed Hyperlink" xfId="3760" builtinId="9" hidden="1"/>
    <cellStyle name="Followed Hyperlink" xfId="3744" builtinId="9" hidden="1"/>
    <cellStyle name="Followed Hyperlink" xfId="3728" builtinId="9" hidden="1"/>
    <cellStyle name="Followed Hyperlink" xfId="3712" builtinId="9" hidden="1"/>
    <cellStyle name="Followed Hyperlink" xfId="3696" builtinId="9" hidden="1"/>
    <cellStyle name="Followed Hyperlink" xfId="3680" builtinId="9" hidden="1"/>
    <cellStyle name="Followed Hyperlink" xfId="3664" builtinId="9" hidden="1"/>
    <cellStyle name="Followed Hyperlink" xfId="3648" builtinId="9" hidden="1"/>
    <cellStyle name="Followed Hyperlink" xfId="3632" builtinId="9" hidden="1"/>
    <cellStyle name="Followed Hyperlink" xfId="3616" builtinId="9" hidden="1"/>
    <cellStyle name="Followed Hyperlink" xfId="3600" builtinId="9" hidden="1"/>
    <cellStyle name="Followed Hyperlink" xfId="3584" builtinId="9" hidden="1"/>
    <cellStyle name="Followed Hyperlink" xfId="3568" builtinId="9" hidden="1"/>
    <cellStyle name="Followed Hyperlink" xfId="3552" builtinId="9" hidden="1"/>
    <cellStyle name="Followed Hyperlink" xfId="3536" builtinId="9" hidden="1"/>
    <cellStyle name="Followed Hyperlink" xfId="3520" builtinId="9" hidden="1"/>
    <cellStyle name="Followed Hyperlink" xfId="3504" builtinId="9" hidden="1"/>
    <cellStyle name="Followed Hyperlink" xfId="3488" builtinId="9" hidden="1"/>
    <cellStyle name="Followed Hyperlink" xfId="3472" builtinId="9" hidden="1"/>
    <cellStyle name="Followed Hyperlink" xfId="3456" builtinId="9" hidden="1"/>
    <cellStyle name="Followed Hyperlink" xfId="3440" builtinId="9" hidden="1"/>
    <cellStyle name="Followed Hyperlink" xfId="3424" builtinId="9" hidden="1"/>
    <cellStyle name="Followed Hyperlink" xfId="3408" builtinId="9" hidden="1"/>
    <cellStyle name="Followed Hyperlink" xfId="3392" builtinId="9" hidden="1"/>
    <cellStyle name="Followed Hyperlink" xfId="3376" builtinId="9" hidden="1"/>
    <cellStyle name="Followed Hyperlink" xfId="3360" builtinId="9" hidden="1"/>
    <cellStyle name="Followed Hyperlink" xfId="3344" builtinId="9" hidden="1"/>
    <cellStyle name="Followed Hyperlink" xfId="3328" builtinId="9" hidden="1"/>
    <cellStyle name="Followed Hyperlink" xfId="3312" builtinId="9" hidden="1"/>
    <cellStyle name="Followed Hyperlink" xfId="3296" builtinId="9" hidden="1"/>
    <cellStyle name="Followed Hyperlink" xfId="3280" builtinId="9" hidden="1"/>
    <cellStyle name="Followed Hyperlink" xfId="3264" builtinId="9" hidden="1"/>
    <cellStyle name="Followed Hyperlink" xfId="3248" builtinId="9" hidden="1"/>
    <cellStyle name="Followed Hyperlink" xfId="3232" builtinId="9" hidden="1"/>
    <cellStyle name="Followed Hyperlink" xfId="3216" builtinId="9" hidden="1"/>
    <cellStyle name="Followed Hyperlink" xfId="3200" builtinId="9" hidden="1"/>
    <cellStyle name="Followed Hyperlink" xfId="3184" builtinId="9" hidden="1"/>
    <cellStyle name="Followed Hyperlink" xfId="3168" builtinId="9" hidden="1"/>
    <cellStyle name="Followed Hyperlink" xfId="3152" builtinId="9" hidden="1"/>
    <cellStyle name="Followed Hyperlink" xfId="3136" builtinId="9" hidden="1"/>
    <cellStyle name="Followed Hyperlink" xfId="3120" builtinId="9" hidden="1"/>
    <cellStyle name="Followed Hyperlink" xfId="3104" builtinId="9" hidden="1"/>
    <cellStyle name="Followed Hyperlink" xfId="3088" builtinId="9" hidden="1"/>
    <cellStyle name="Followed Hyperlink" xfId="3072" builtinId="9" hidden="1"/>
    <cellStyle name="Followed Hyperlink" xfId="3056" builtinId="9" hidden="1"/>
    <cellStyle name="Followed Hyperlink" xfId="3040" builtinId="9" hidden="1"/>
    <cellStyle name="Followed Hyperlink" xfId="3024" builtinId="9" hidden="1"/>
    <cellStyle name="Followed Hyperlink" xfId="3008" builtinId="9" hidden="1"/>
    <cellStyle name="Followed Hyperlink" xfId="2992" builtinId="9" hidden="1"/>
    <cellStyle name="Followed Hyperlink" xfId="2976" builtinId="9" hidden="1"/>
    <cellStyle name="Followed Hyperlink" xfId="2960" builtinId="9" hidden="1"/>
    <cellStyle name="Followed Hyperlink" xfId="2944" builtinId="9" hidden="1"/>
    <cellStyle name="Followed Hyperlink" xfId="2928" builtinId="9" hidden="1"/>
    <cellStyle name="Followed Hyperlink" xfId="2912" builtinId="9" hidden="1"/>
    <cellStyle name="Followed Hyperlink" xfId="2896" builtinId="9" hidden="1"/>
    <cellStyle name="Followed Hyperlink" xfId="2880" builtinId="9" hidden="1"/>
    <cellStyle name="Followed Hyperlink" xfId="2864" builtinId="9" hidden="1"/>
    <cellStyle name="Followed Hyperlink" xfId="2848" builtinId="9" hidden="1"/>
    <cellStyle name="Followed Hyperlink" xfId="2832" builtinId="9" hidden="1"/>
    <cellStyle name="Followed Hyperlink" xfId="2816" builtinId="9" hidden="1"/>
    <cellStyle name="Followed Hyperlink" xfId="2800" builtinId="9" hidden="1"/>
    <cellStyle name="Followed Hyperlink" xfId="2784" builtinId="9" hidden="1"/>
    <cellStyle name="Followed Hyperlink" xfId="2768" builtinId="9" hidden="1"/>
    <cellStyle name="Followed Hyperlink" xfId="2752" builtinId="9" hidden="1"/>
    <cellStyle name="Followed Hyperlink" xfId="2736" builtinId="9" hidden="1"/>
    <cellStyle name="Followed Hyperlink" xfId="2720" builtinId="9" hidden="1"/>
    <cellStyle name="Followed Hyperlink" xfId="2704" builtinId="9" hidden="1"/>
    <cellStyle name="Followed Hyperlink" xfId="2688" builtinId="9" hidden="1"/>
    <cellStyle name="Followed Hyperlink" xfId="2672" builtinId="9" hidden="1"/>
    <cellStyle name="Followed Hyperlink" xfId="2656" builtinId="9" hidden="1"/>
    <cellStyle name="Followed Hyperlink" xfId="2640" builtinId="9" hidden="1"/>
    <cellStyle name="Followed Hyperlink" xfId="2624" builtinId="9" hidden="1"/>
    <cellStyle name="Followed Hyperlink" xfId="2608" builtinId="9" hidden="1"/>
    <cellStyle name="Followed Hyperlink" xfId="2592" builtinId="9" hidden="1"/>
    <cellStyle name="Followed Hyperlink" xfId="2576" builtinId="9" hidden="1"/>
    <cellStyle name="Followed Hyperlink" xfId="2560" builtinId="9" hidden="1"/>
    <cellStyle name="Followed Hyperlink" xfId="2544" builtinId="9" hidden="1"/>
    <cellStyle name="Followed Hyperlink" xfId="2527" builtinId="9" hidden="1"/>
    <cellStyle name="Followed Hyperlink" xfId="2511" builtinId="9" hidden="1"/>
    <cellStyle name="Followed Hyperlink" xfId="2495" builtinId="9" hidden="1"/>
    <cellStyle name="Followed Hyperlink" xfId="2479" builtinId="9" hidden="1"/>
    <cellStyle name="Followed Hyperlink" xfId="2463" builtinId="9" hidden="1"/>
    <cellStyle name="Followed Hyperlink" xfId="2447" builtinId="9" hidden="1"/>
    <cellStyle name="Followed Hyperlink" xfId="2431" builtinId="9" hidden="1"/>
    <cellStyle name="Followed Hyperlink" xfId="2415" builtinId="9" hidden="1"/>
    <cellStyle name="Followed Hyperlink" xfId="2399" builtinId="9" hidden="1"/>
    <cellStyle name="Followed Hyperlink" xfId="2383" builtinId="9" hidden="1"/>
    <cellStyle name="Followed Hyperlink" xfId="2367" builtinId="9" hidden="1"/>
    <cellStyle name="Followed Hyperlink" xfId="2351" builtinId="9" hidden="1"/>
    <cellStyle name="Followed Hyperlink" xfId="2335" builtinId="9" hidden="1"/>
    <cellStyle name="Followed Hyperlink" xfId="2319" builtinId="9" hidden="1"/>
    <cellStyle name="Followed Hyperlink" xfId="2303" builtinId="9" hidden="1"/>
    <cellStyle name="Followed Hyperlink" xfId="2287" builtinId="9" hidden="1"/>
    <cellStyle name="Followed Hyperlink" xfId="2271" builtinId="9" hidden="1"/>
    <cellStyle name="Followed Hyperlink" xfId="2255" builtinId="9" hidden="1"/>
    <cellStyle name="Followed Hyperlink" xfId="2239" builtinId="9" hidden="1"/>
    <cellStyle name="Followed Hyperlink" xfId="2223" builtinId="9" hidden="1"/>
    <cellStyle name="Followed Hyperlink" xfId="2207" builtinId="9" hidden="1"/>
    <cellStyle name="Followed Hyperlink" xfId="2191" builtinId="9" hidden="1"/>
    <cellStyle name="Followed Hyperlink" xfId="2175" builtinId="9" hidden="1"/>
    <cellStyle name="Followed Hyperlink" xfId="2159" builtinId="9" hidden="1"/>
    <cellStyle name="Followed Hyperlink" xfId="2143" builtinId="9" hidden="1"/>
    <cellStyle name="Followed Hyperlink" xfId="2127" builtinId="9" hidden="1"/>
    <cellStyle name="Followed Hyperlink" xfId="2111" builtinId="9" hidden="1"/>
    <cellStyle name="Followed Hyperlink" xfId="2095" builtinId="9" hidden="1"/>
    <cellStyle name="Followed Hyperlink" xfId="2079" builtinId="9" hidden="1"/>
    <cellStyle name="Followed Hyperlink" xfId="2063" builtinId="9" hidden="1"/>
    <cellStyle name="Followed Hyperlink" xfId="2047" builtinId="9" hidden="1"/>
    <cellStyle name="Followed Hyperlink" xfId="2031" builtinId="9" hidden="1"/>
    <cellStyle name="Followed Hyperlink" xfId="2015" builtinId="9" hidden="1"/>
    <cellStyle name="Followed Hyperlink" xfId="1999" builtinId="9" hidden="1"/>
    <cellStyle name="Followed Hyperlink" xfId="1983" builtinId="9" hidden="1"/>
    <cellStyle name="Followed Hyperlink" xfId="1967" builtinId="9" hidden="1"/>
    <cellStyle name="Followed Hyperlink" xfId="1951" builtinId="9" hidden="1"/>
    <cellStyle name="Followed Hyperlink" xfId="1935" builtinId="9" hidden="1"/>
    <cellStyle name="Followed Hyperlink" xfId="1919" builtinId="9" hidden="1"/>
    <cellStyle name="Followed Hyperlink" xfId="1903" builtinId="9" hidden="1"/>
    <cellStyle name="Followed Hyperlink" xfId="1887" builtinId="9" hidden="1"/>
    <cellStyle name="Followed Hyperlink" xfId="1871" builtinId="9" hidden="1"/>
    <cellStyle name="Followed Hyperlink" xfId="1855" builtinId="9" hidden="1"/>
    <cellStyle name="Followed Hyperlink" xfId="1839" builtinId="9" hidden="1"/>
    <cellStyle name="Followed Hyperlink" xfId="1823" builtinId="9" hidden="1"/>
    <cellStyle name="Followed Hyperlink" xfId="1807" builtinId="9" hidden="1"/>
    <cellStyle name="Followed Hyperlink" xfId="1791" builtinId="9" hidden="1"/>
    <cellStyle name="Followed Hyperlink" xfId="1775" builtinId="9" hidden="1"/>
    <cellStyle name="Followed Hyperlink" xfId="1759" builtinId="9" hidden="1"/>
    <cellStyle name="Followed Hyperlink" xfId="1743" builtinId="9" hidden="1"/>
    <cellStyle name="Followed Hyperlink" xfId="1727" builtinId="9" hidden="1"/>
    <cellStyle name="Followed Hyperlink" xfId="1711" builtinId="9" hidden="1"/>
    <cellStyle name="Followed Hyperlink" xfId="1695" builtinId="9" hidden="1"/>
    <cellStyle name="Followed Hyperlink" xfId="1679" builtinId="9" hidden="1"/>
    <cellStyle name="Followed Hyperlink" xfId="1663" builtinId="9" hidden="1"/>
    <cellStyle name="Followed Hyperlink" xfId="1647" builtinId="9" hidden="1"/>
    <cellStyle name="Followed Hyperlink" xfId="1631" builtinId="9" hidden="1"/>
    <cellStyle name="Followed Hyperlink" xfId="1615" builtinId="9" hidden="1"/>
    <cellStyle name="Followed Hyperlink" xfId="1599" builtinId="9" hidden="1"/>
    <cellStyle name="Followed Hyperlink" xfId="1583" builtinId="9" hidden="1"/>
    <cellStyle name="Followed Hyperlink" xfId="1567" builtinId="9" hidden="1"/>
    <cellStyle name="Followed Hyperlink" xfId="1551" builtinId="9" hidden="1"/>
    <cellStyle name="Followed Hyperlink" xfId="1535" builtinId="9" hidden="1"/>
    <cellStyle name="Followed Hyperlink" xfId="1519" builtinId="9" hidden="1"/>
    <cellStyle name="Followed Hyperlink" xfId="1503" builtinId="9" hidden="1"/>
    <cellStyle name="Followed Hyperlink" xfId="1487" builtinId="9" hidden="1"/>
    <cellStyle name="Followed Hyperlink" xfId="1471" builtinId="9" hidden="1"/>
    <cellStyle name="Followed Hyperlink" xfId="1455" builtinId="9" hidden="1"/>
    <cellStyle name="Followed Hyperlink" xfId="1439" builtinId="9" hidden="1"/>
    <cellStyle name="Followed Hyperlink" xfId="1423" builtinId="9" hidden="1"/>
    <cellStyle name="Followed Hyperlink" xfId="1407" builtinId="9" hidden="1"/>
    <cellStyle name="Followed Hyperlink" xfId="1391" builtinId="9" hidden="1"/>
    <cellStyle name="Followed Hyperlink" xfId="1375" builtinId="9" hidden="1"/>
    <cellStyle name="Followed Hyperlink" xfId="1359" builtinId="9" hidden="1"/>
    <cellStyle name="Followed Hyperlink" xfId="1343" builtinId="9" hidden="1"/>
    <cellStyle name="Followed Hyperlink" xfId="1327" builtinId="9" hidden="1"/>
    <cellStyle name="Followed Hyperlink" xfId="1311" builtinId="9" hidden="1"/>
    <cellStyle name="Followed Hyperlink" xfId="1295" builtinId="9" hidden="1"/>
    <cellStyle name="Followed Hyperlink" xfId="1279" builtinId="9" hidden="1"/>
    <cellStyle name="Followed Hyperlink" xfId="1263" builtinId="9" hidden="1"/>
    <cellStyle name="Followed Hyperlink" xfId="1247" builtinId="9" hidden="1"/>
    <cellStyle name="Followed Hyperlink" xfId="1231" builtinId="9" hidden="1"/>
    <cellStyle name="Followed Hyperlink" xfId="1215" builtinId="9" hidden="1"/>
    <cellStyle name="Followed Hyperlink" xfId="1199" builtinId="9" hidden="1"/>
    <cellStyle name="Followed Hyperlink" xfId="1183" builtinId="9" hidden="1"/>
    <cellStyle name="Followed Hyperlink" xfId="1167" builtinId="9" hidden="1"/>
    <cellStyle name="Followed Hyperlink" xfId="1151" builtinId="9" hidden="1"/>
    <cellStyle name="Followed Hyperlink" xfId="1135" builtinId="9" hidden="1"/>
    <cellStyle name="Followed Hyperlink" xfId="1119" builtinId="9" hidden="1"/>
    <cellStyle name="Followed Hyperlink" xfId="1103" builtinId="9" hidden="1"/>
    <cellStyle name="Followed Hyperlink" xfId="1086" builtinId="9" hidden="1"/>
    <cellStyle name="Followed Hyperlink" xfId="1070" builtinId="9" hidden="1"/>
    <cellStyle name="Followed Hyperlink" xfId="1054" builtinId="9" hidden="1"/>
    <cellStyle name="Followed Hyperlink" xfId="1038" builtinId="9" hidden="1"/>
    <cellStyle name="Followed Hyperlink" xfId="1022" builtinId="9" hidden="1"/>
    <cellStyle name="Followed Hyperlink" xfId="1006" builtinId="9" hidden="1"/>
    <cellStyle name="Followed Hyperlink" xfId="990" builtinId="9" hidden="1"/>
    <cellStyle name="Followed Hyperlink" xfId="974" builtinId="9" hidden="1"/>
    <cellStyle name="Followed Hyperlink" xfId="958" builtinId="9" hidden="1"/>
    <cellStyle name="Followed Hyperlink" xfId="942" builtinId="9" hidden="1"/>
    <cellStyle name="Followed Hyperlink" xfId="926" builtinId="9" hidden="1"/>
    <cellStyle name="Followed Hyperlink" xfId="910" builtinId="9" hidden="1"/>
    <cellStyle name="Followed Hyperlink" xfId="894" builtinId="9" hidden="1"/>
    <cellStyle name="Followed Hyperlink" xfId="878" builtinId="9" hidden="1"/>
    <cellStyle name="Followed Hyperlink" xfId="862" builtinId="9" hidden="1"/>
    <cellStyle name="Followed Hyperlink" xfId="846" builtinId="9" hidden="1"/>
    <cellStyle name="Followed Hyperlink" xfId="830" builtinId="9" hidden="1"/>
    <cellStyle name="Followed Hyperlink" xfId="814" builtinId="9" hidden="1"/>
    <cellStyle name="Followed Hyperlink" xfId="798" builtinId="9" hidden="1"/>
    <cellStyle name="Followed Hyperlink" xfId="782" builtinId="9" hidden="1"/>
    <cellStyle name="Followed Hyperlink" xfId="766" builtinId="9" hidden="1"/>
    <cellStyle name="Followed Hyperlink" xfId="750" builtinId="9" hidden="1"/>
    <cellStyle name="Followed Hyperlink" xfId="734" builtinId="9" hidden="1"/>
    <cellStyle name="Followed Hyperlink" xfId="718" builtinId="9" hidden="1"/>
    <cellStyle name="Followed Hyperlink" xfId="702" builtinId="9" hidden="1"/>
    <cellStyle name="Followed Hyperlink" xfId="686" builtinId="9" hidden="1"/>
    <cellStyle name="Followed Hyperlink" xfId="670" builtinId="9" hidden="1"/>
    <cellStyle name="Followed Hyperlink" xfId="654" builtinId="9" hidden="1"/>
    <cellStyle name="Followed Hyperlink" xfId="638" builtinId="9" hidden="1"/>
    <cellStyle name="Followed Hyperlink" xfId="622" builtinId="9" hidden="1"/>
    <cellStyle name="Followed Hyperlink" xfId="606" builtinId="9" hidden="1"/>
    <cellStyle name="Followed Hyperlink" xfId="590" builtinId="9" hidden="1"/>
    <cellStyle name="Followed Hyperlink" xfId="574" builtinId="9" hidden="1"/>
    <cellStyle name="Followed Hyperlink" xfId="558" builtinId="9" hidden="1"/>
    <cellStyle name="Followed Hyperlink" xfId="542" builtinId="9" hidden="1"/>
    <cellStyle name="Followed Hyperlink" xfId="526" builtinId="9" hidden="1"/>
    <cellStyle name="Followed Hyperlink" xfId="510" builtinId="9" hidden="1"/>
    <cellStyle name="Followed Hyperlink" xfId="494" builtinId="9" hidden="1"/>
    <cellStyle name="Followed Hyperlink" xfId="478" builtinId="9" hidden="1"/>
    <cellStyle name="Followed Hyperlink" xfId="462" builtinId="9" hidden="1"/>
    <cellStyle name="Followed Hyperlink" xfId="446" builtinId="9" hidden="1"/>
    <cellStyle name="Followed Hyperlink" xfId="430" builtinId="9" hidden="1"/>
    <cellStyle name="Followed Hyperlink" xfId="414" builtinId="9" hidden="1"/>
    <cellStyle name="Followed Hyperlink" xfId="398" builtinId="9" hidden="1"/>
    <cellStyle name="Followed Hyperlink" xfId="382" builtinId="9" hidden="1"/>
    <cellStyle name="Followed Hyperlink" xfId="366" builtinId="9" hidden="1"/>
    <cellStyle name="Followed Hyperlink" xfId="350" builtinId="9" hidden="1"/>
    <cellStyle name="Followed Hyperlink" xfId="334" builtinId="9" hidden="1"/>
    <cellStyle name="Followed Hyperlink" xfId="318" builtinId="9" hidden="1"/>
    <cellStyle name="Followed Hyperlink" xfId="302" builtinId="9" hidden="1"/>
    <cellStyle name="Followed Hyperlink" xfId="286" builtinId="9" hidden="1"/>
    <cellStyle name="Followed Hyperlink" xfId="270" builtinId="9" hidden="1"/>
    <cellStyle name="Followed Hyperlink" xfId="254" builtinId="9" hidden="1"/>
    <cellStyle name="Followed Hyperlink" xfId="238" builtinId="9" hidden="1"/>
    <cellStyle name="Followed Hyperlink" xfId="222" builtinId="9" hidden="1"/>
    <cellStyle name="Followed Hyperlink" xfId="206" builtinId="9" hidden="1"/>
    <cellStyle name="Followed Hyperlink" xfId="190" builtinId="9" hidden="1"/>
    <cellStyle name="Followed Hyperlink" xfId="174" builtinId="9" hidden="1"/>
    <cellStyle name="Followed Hyperlink" xfId="158" builtinId="9" hidden="1"/>
    <cellStyle name="Followed Hyperlink" xfId="142" builtinId="9" hidden="1"/>
    <cellStyle name="Followed Hyperlink" xfId="126" builtinId="9" hidden="1"/>
    <cellStyle name="Followed Hyperlink" xfId="110" builtinId="9" hidden="1"/>
    <cellStyle name="Followed Hyperlink" xfId="94" builtinId="9" hidden="1"/>
    <cellStyle name="Followed Hyperlink" xfId="78" builtinId="9" hidden="1"/>
    <cellStyle name="Followed Hyperlink" xfId="62" builtinId="9" hidden="1"/>
    <cellStyle name="Followed Hyperlink" xfId="46" builtinId="9" hidden="1"/>
    <cellStyle name="Followed Hyperlink" xfId="14" builtinId="9" hidden="1"/>
    <cellStyle name="Followed Hyperlink" xfId="25" builtinId="9" hidden="1"/>
    <cellStyle name="Followed Hyperlink" xfId="28" builtinId="9" hidden="1"/>
    <cellStyle name="Followed Hyperlink" xfId="10" builtinId="9" hidden="1"/>
    <cellStyle name="Followed Hyperlink" xfId="3" builtinId="9" hidden="1"/>
    <cellStyle name="Followed Hyperlink" xfId="6" builtinId="9" hidden="1"/>
    <cellStyle name="Followed Hyperlink" xfId="31" builtinId="9" hidden="1"/>
    <cellStyle name="Followed Hyperlink" xfId="21" builtinId="9" hidden="1"/>
    <cellStyle name="Followed Hyperlink" xfId="36" builtinId="9" hidden="1"/>
    <cellStyle name="Followed Hyperlink" xfId="52" builtinId="9" hidden="1"/>
    <cellStyle name="Followed Hyperlink" xfId="68" builtinId="9" hidden="1"/>
    <cellStyle name="Followed Hyperlink" xfId="84" builtinId="9" hidden="1"/>
    <cellStyle name="Followed Hyperlink" xfId="100" builtinId="9" hidden="1"/>
    <cellStyle name="Followed Hyperlink" xfId="116" builtinId="9" hidden="1"/>
    <cellStyle name="Followed Hyperlink" xfId="132" builtinId="9" hidden="1"/>
    <cellStyle name="Followed Hyperlink" xfId="148" builtinId="9" hidden="1"/>
    <cellStyle name="Followed Hyperlink" xfId="164" builtinId="9" hidden="1"/>
    <cellStyle name="Followed Hyperlink" xfId="180" builtinId="9" hidden="1"/>
    <cellStyle name="Followed Hyperlink" xfId="196" builtinId="9" hidden="1"/>
    <cellStyle name="Followed Hyperlink" xfId="212" builtinId="9" hidden="1"/>
    <cellStyle name="Followed Hyperlink" xfId="228" builtinId="9" hidden="1"/>
    <cellStyle name="Followed Hyperlink" xfId="244" builtinId="9" hidden="1"/>
    <cellStyle name="Followed Hyperlink" xfId="260" builtinId="9" hidden="1"/>
    <cellStyle name="Followed Hyperlink" xfId="276" builtinId="9" hidden="1"/>
    <cellStyle name="Followed Hyperlink" xfId="292" builtinId="9" hidden="1"/>
    <cellStyle name="Followed Hyperlink" xfId="308" builtinId="9" hidden="1"/>
    <cellStyle name="Followed Hyperlink" xfId="324" builtinId="9" hidden="1"/>
    <cellStyle name="Followed Hyperlink" xfId="340" builtinId="9" hidden="1"/>
    <cellStyle name="Followed Hyperlink" xfId="356" builtinId="9" hidden="1"/>
    <cellStyle name="Followed Hyperlink" xfId="372" builtinId="9" hidden="1"/>
    <cellStyle name="Followed Hyperlink" xfId="388" builtinId="9" hidden="1"/>
    <cellStyle name="Followed Hyperlink" xfId="404" builtinId="9" hidden="1"/>
    <cellStyle name="Followed Hyperlink" xfId="420" builtinId="9" hidden="1"/>
    <cellStyle name="Followed Hyperlink" xfId="436" builtinId="9" hidden="1"/>
    <cellStyle name="Followed Hyperlink" xfId="452" builtinId="9" hidden="1"/>
    <cellStyle name="Followed Hyperlink" xfId="468" builtinId="9" hidden="1"/>
    <cellStyle name="Followed Hyperlink" xfId="484" builtinId="9" hidden="1"/>
    <cellStyle name="Followed Hyperlink" xfId="500" builtinId="9" hidden="1"/>
    <cellStyle name="Followed Hyperlink" xfId="516" builtinId="9" hidden="1"/>
    <cellStyle name="Followed Hyperlink" xfId="532" builtinId="9" hidden="1"/>
    <cellStyle name="Followed Hyperlink" xfId="548" builtinId="9" hidden="1"/>
    <cellStyle name="Followed Hyperlink" xfId="564" builtinId="9" hidden="1"/>
    <cellStyle name="Followed Hyperlink" xfId="580" builtinId="9" hidden="1"/>
    <cellStyle name="Followed Hyperlink" xfId="596" builtinId="9" hidden="1"/>
    <cellStyle name="Followed Hyperlink" xfId="612" builtinId="9" hidden="1"/>
    <cellStyle name="Followed Hyperlink" xfId="628" builtinId="9" hidden="1"/>
    <cellStyle name="Followed Hyperlink" xfId="644" builtinId="9" hidden="1"/>
    <cellStyle name="Followed Hyperlink" xfId="660" builtinId="9" hidden="1"/>
    <cellStyle name="Followed Hyperlink" xfId="676" builtinId="9" hidden="1"/>
    <cellStyle name="Followed Hyperlink" xfId="692" builtinId="9" hidden="1"/>
    <cellStyle name="Followed Hyperlink" xfId="708" builtinId="9" hidden="1"/>
    <cellStyle name="Followed Hyperlink" xfId="724" builtinId="9" hidden="1"/>
    <cellStyle name="Followed Hyperlink" xfId="740" builtinId="9" hidden="1"/>
    <cellStyle name="Followed Hyperlink" xfId="756" builtinId="9" hidden="1"/>
    <cellStyle name="Followed Hyperlink" xfId="772" builtinId="9" hidden="1"/>
    <cellStyle name="Followed Hyperlink" xfId="788" builtinId="9" hidden="1"/>
    <cellStyle name="Followed Hyperlink" xfId="804" builtinId="9" hidden="1"/>
    <cellStyle name="Followed Hyperlink" xfId="820" builtinId="9" hidden="1"/>
    <cellStyle name="Followed Hyperlink" xfId="836" builtinId="9" hidden="1"/>
    <cellStyle name="Followed Hyperlink" xfId="852" builtinId="9" hidden="1"/>
    <cellStyle name="Followed Hyperlink" xfId="868" builtinId="9" hidden="1"/>
    <cellStyle name="Followed Hyperlink" xfId="884" builtinId="9" hidden="1"/>
    <cellStyle name="Followed Hyperlink" xfId="900" builtinId="9" hidden="1"/>
    <cellStyle name="Followed Hyperlink" xfId="916" builtinId="9" hidden="1"/>
    <cellStyle name="Followed Hyperlink" xfId="932" builtinId="9" hidden="1"/>
    <cellStyle name="Followed Hyperlink" xfId="948" builtinId="9" hidden="1"/>
    <cellStyle name="Followed Hyperlink" xfId="964" builtinId="9" hidden="1"/>
    <cellStyle name="Followed Hyperlink" xfId="980" builtinId="9" hidden="1"/>
    <cellStyle name="Followed Hyperlink" xfId="996" builtinId="9" hidden="1"/>
    <cellStyle name="Followed Hyperlink" xfId="1012" builtinId="9" hidden="1"/>
    <cellStyle name="Followed Hyperlink" xfId="1028" builtinId="9" hidden="1"/>
    <cellStyle name="Followed Hyperlink" xfId="1044" builtinId="9" hidden="1"/>
    <cellStyle name="Followed Hyperlink" xfId="1060" builtinId="9" hidden="1"/>
    <cellStyle name="Followed Hyperlink" xfId="1076" builtinId="9" hidden="1"/>
    <cellStyle name="Followed Hyperlink" xfId="1093" builtinId="9" hidden="1"/>
    <cellStyle name="Followed Hyperlink" xfId="1109" builtinId="9" hidden="1"/>
    <cellStyle name="Followed Hyperlink" xfId="1125" builtinId="9" hidden="1"/>
    <cellStyle name="Followed Hyperlink" xfId="1141" builtinId="9" hidden="1"/>
    <cellStyle name="Followed Hyperlink" xfId="1157" builtinId="9" hidden="1"/>
    <cellStyle name="Followed Hyperlink" xfId="1173" builtinId="9" hidden="1"/>
    <cellStyle name="Followed Hyperlink" xfId="1189" builtinId="9" hidden="1"/>
    <cellStyle name="Followed Hyperlink" xfId="1205" builtinId="9" hidden="1"/>
    <cellStyle name="Followed Hyperlink" xfId="1221" builtinId="9" hidden="1"/>
    <cellStyle name="Followed Hyperlink" xfId="1237" builtinId="9" hidden="1"/>
    <cellStyle name="Followed Hyperlink" xfId="1253" builtinId="9" hidden="1"/>
    <cellStyle name="Followed Hyperlink" xfId="1269" builtinId="9" hidden="1"/>
    <cellStyle name="Followed Hyperlink" xfId="1285" builtinId="9" hidden="1"/>
    <cellStyle name="Followed Hyperlink" xfId="1301" builtinId="9" hidden="1"/>
    <cellStyle name="Followed Hyperlink" xfId="1317" builtinId="9" hidden="1"/>
    <cellStyle name="Followed Hyperlink" xfId="1333" builtinId="9" hidden="1"/>
    <cellStyle name="Followed Hyperlink" xfId="1349" builtinId="9" hidden="1"/>
    <cellStyle name="Followed Hyperlink" xfId="1365" builtinId="9" hidden="1"/>
    <cellStyle name="Followed Hyperlink" xfId="1381" builtinId="9" hidden="1"/>
    <cellStyle name="Followed Hyperlink" xfId="1397" builtinId="9" hidden="1"/>
    <cellStyle name="Followed Hyperlink" xfId="1413" builtinId="9" hidden="1"/>
    <cellStyle name="Followed Hyperlink" xfId="1429" builtinId="9" hidden="1"/>
    <cellStyle name="Followed Hyperlink" xfId="1445" builtinId="9" hidden="1"/>
    <cellStyle name="Followed Hyperlink" xfId="1461" builtinId="9" hidden="1"/>
    <cellStyle name="Followed Hyperlink" xfId="1477" builtinId="9" hidden="1"/>
    <cellStyle name="Followed Hyperlink" xfId="1493" builtinId="9" hidden="1"/>
    <cellStyle name="Followed Hyperlink" xfId="1509" builtinId="9" hidden="1"/>
    <cellStyle name="Followed Hyperlink" xfId="1525" builtinId="9" hidden="1"/>
    <cellStyle name="Followed Hyperlink" xfId="1541" builtinId="9" hidden="1"/>
    <cellStyle name="Followed Hyperlink" xfId="1557" builtinId="9" hidden="1"/>
    <cellStyle name="Followed Hyperlink" xfId="1573" builtinId="9" hidden="1"/>
    <cellStyle name="Followed Hyperlink" xfId="1589" builtinId="9" hidden="1"/>
    <cellStyle name="Followed Hyperlink" xfId="1605" builtinId="9" hidden="1"/>
    <cellStyle name="Followed Hyperlink" xfId="1621" builtinId="9" hidden="1"/>
    <cellStyle name="Followed Hyperlink" xfId="1637" builtinId="9" hidden="1"/>
    <cellStyle name="Followed Hyperlink" xfId="1653" builtinId="9" hidden="1"/>
    <cellStyle name="Followed Hyperlink" xfId="1669" builtinId="9" hidden="1"/>
    <cellStyle name="Followed Hyperlink" xfId="1685" builtinId="9" hidden="1"/>
    <cellStyle name="Followed Hyperlink" xfId="1701" builtinId="9" hidden="1"/>
    <cellStyle name="Followed Hyperlink" xfId="1717" builtinId="9" hidden="1"/>
    <cellStyle name="Followed Hyperlink" xfId="1733" builtinId="9" hidden="1"/>
    <cellStyle name="Followed Hyperlink" xfId="1749" builtinId="9" hidden="1"/>
    <cellStyle name="Followed Hyperlink" xfId="1765" builtinId="9" hidden="1"/>
    <cellStyle name="Followed Hyperlink" xfId="1781" builtinId="9" hidden="1"/>
    <cellStyle name="Followed Hyperlink" xfId="1797" builtinId="9" hidden="1"/>
    <cellStyle name="Followed Hyperlink" xfId="1813" builtinId="9" hidden="1"/>
    <cellStyle name="Followed Hyperlink" xfId="1829" builtinId="9" hidden="1"/>
    <cellStyle name="Followed Hyperlink" xfId="1845" builtinId="9" hidden="1"/>
    <cellStyle name="Followed Hyperlink" xfId="1861" builtinId="9" hidden="1"/>
    <cellStyle name="Followed Hyperlink" xfId="1877" builtinId="9" hidden="1"/>
    <cellStyle name="Followed Hyperlink" xfId="1893" builtinId="9" hidden="1"/>
    <cellStyle name="Followed Hyperlink" xfId="1909" builtinId="9" hidden="1"/>
    <cellStyle name="Followed Hyperlink" xfId="1925" builtinId="9" hidden="1"/>
    <cellStyle name="Followed Hyperlink" xfId="1941" builtinId="9" hidden="1"/>
    <cellStyle name="Followed Hyperlink" xfId="1957" builtinId="9" hidden="1"/>
    <cellStyle name="Followed Hyperlink" xfId="1973" builtinId="9" hidden="1"/>
    <cellStyle name="Followed Hyperlink" xfId="1989" builtinId="9" hidden="1"/>
    <cellStyle name="Followed Hyperlink" xfId="2005" builtinId="9" hidden="1"/>
    <cellStyle name="Followed Hyperlink" xfId="2021" builtinId="9" hidden="1"/>
    <cellStyle name="Followed Hyperlink" xfId="2037" builtinId="9" hidden="1"/>
    <cellStyle name="Followed Hyperlink" xfId="2053" builtinId="9" hidden="1"/>
    <cellStyle name="Followed Hyperlink" xfId="2069" builtinId="9" hidden="1"/>
    <cellStyle name="Followed Hyperlink" xfId="2085" builtinId="9" hidden="1"/>
    <cellStyle name="Followed Hyperlink" xfId="2101" builtinId="9" hidden="1"/>
    <cellStyle name="Followed Hyperlink" xfId="2117" builtinId="9" hidden="1"/>
    <cellStyle name="Followed Hyperlink" xfId="2133" builtinId="9" hidden="1"/>
    <cellStyle name="Followed Hyperlink" xfId="2149" builtinId="9" hidden="1"/>
    <cellStyle name="Followed Hyperlink" xfId="2165" builtinId="9" hidden="1"/>
    <cellStyle name="Followed Hyperlink" xfId="2181" builtinId="9" hidden="1"/>
    <cellStyle name="Followed Hyperlink" xfId="2197" builtinId="9" hidden="1"/>
    <cellStyle name="Followed Hyperlink" xfId="2213" builtinId="9" hidden="1"/>
    <cellStyle name="Followed Hyperlink" xfId="2229" builtinId="9" hidden="1"/>
    <cellStyle name="Followed Hyperlink" xfId="2245" builtinId="9" hidden="1"/>
    <cellStyle name="Followed Hyperlink" xfId="2261" builtinId="9" hidden="1"/>
    <cellStyle name="Followed Hyperlink" xfId="2277" builtinId="9" hidden="1"/>
    <cellStyle name="Followed Hyperlink" xfId="2293" builtinId="9" hidden="1"/>
    <cellStyle name="Followed Hyperlink" xfId="2309" builtinId="9" hidden="1"/>
    <cellStyle name="Followed Hyperlink" xfId="2325" builtinId="9" hidden="1"/>
    <cellStyle name="Followed Hyperlink" xfId="2341" builtinId="9" hidden="1"/>
    <cellStyle name="Followed Hyperlink" xfId="2357" builtinId="9" hidden="1"/>
    <cellStyle name="Followed Hyperlink" xfId="2373" builtinId="9" hidden="1"/>
    <cellStyle name="Followed Hyperlink" xfId="2389" builtinId="9" hidden="1"/>
    <cellStyle name="Followed Hyperlink" xfId="2405" builtinId="9" hidden="1"/>
    <cellStyle name="Followed Hyperlink" xfId="2421" builtinId="9" hidden="1"/>
    <cellStyle name="Followed Hyperlink" xfId="2437" builtinId="9" hidden="1"/>
    <cellStyle name="Followed Hyperlink" xfId="2453" builtinId="9" hidden="1"/>
    <cellStyle name="Followed Hyperlink" xfId="2469" builtinId="9" hidden="1"/>
    <cellStyle name="Followed Hyperlink" xfId="2485" builtinId="9" hidden="1"/>
    <cellStyle name="Followed Hyperlink" xfId="2501" builtinId="9" hidden="1"/>
    <cellStyle name="Followed Hyperlink" xfId="2517" builtinId="9" hidden="1"/>
    <cellStyle name="Followed Hyperlink" xfId="2534" builtinId="9" hidden="1"/>
    <cellStyle name="Followed Hyperlink" xfId="2550" builtinId="9" hidden="1"/>
    <cellStyle name="Followed Hyperlink" xfId="2566" builtinId="9" hidden="1"/>
    <cellStyle name="Followed Hyperlink" xfId="2582" builtinId="9" hidden="1"/>
    <cellStyle name="Followed Hyperlink" xfId="2598" builtinId="9" hidden="1"/>
    <cellStyle name="Followed Hyperlink" xfId="2614" builtinId="9" hidden="1"/>
    <cellStyle name="Followed Hyperlink" xfId="2630" builtinId="9" hidden="1"/>
    <cellStyle name="Followed Hyperlink" xfId="2646" builtinId="9" hidden="1"/>
    <cellStyle name="Followed Hyperlink" xfId="2662" builtinId="9" hidden="1"/>
    <cellStyle name="Followed Hyperlink" xfId="2678" builtinId="9" hidden="1"/>
    <cellStyle name="Followed Hyperlink" xfId="2694" builtinId="9" hidden="1"/>
    <cellStyle name="Followed Hyperlink" xfId="2710" builtinId="9" hidden="1"/>
    <cellStyle name="Followed Hyperlink" xfId="2726" builtinId="9" hidden="1"/>
    <cellStyle name="Followed Hyperlink" xfId="2742" builtinId="9" hidden="1"/>
    <cellStyle name="Followed Hyperlink" xfId="2758" builtinId="9" hidden="1"/>
    <cellStyle name="Followed Hyperlink" xfId="2774" builtinId="9" hidden="1"/>
    <cellStyle name="Followed Hyperlink" xfId="2790" builtinId="9" hidden="1"/>
    <cellStyle name="Followed Hyperlink" xfId="2806" builtinId="9" hidden="1"/>
    <cellStyle name="Followed Hyperlink" xfId="2822" builtinId="9" hidden="1"/>
    <cellStyle name="Followed Hyperlink" xfId="2838" builtinId="9" hidden="1"/>
    <cellStyle name="Followed Hyperlink" xfId="2854" builtinId="9" hidden="1"/>
    <cellStyle name="Followed Hyperlink" xfId="2870" builtinId="9" hidden="1"/>
    <cellStyle name="Followed Hyperlink" xfId="2886" builtinId="9" hidden="1"/>
    <cellStyle name="Followed Hyperlink" xfId="2902" builtinId="9" hidden="1"/>
    <cellStyle name="Followed Hyperlink" xfId="2918" builtinId="9" hidden="1"/>
    <cellStyle name="Followed Hyperlink" xfId="2934" builtinId="9" hidden="1"/>
    <cellStyle name="Followed Hyperlink" xfId="2950" builtinId="9" hidden="1"/>
    <cellStyle name="Followed Hyperlink" xfId="2966" builtinId="9" hidden="1"/>
    <cellStyle name="Followed Hyperlink" xfId="2982" builtinId="9" hidden="1"/>
    <cellStyle name="Followed Hyperlink" xfId="2998" builtinId="9" hidden="1"/>
    <cellStyle name="Followed Hyperlink" xfId="3014" builtinId="9" hidden="1"/>
    <cellStyle name="Followed Hyperlink" xfId="3030" builtinId="9" hidden="1"/>
    <cellStyle name="Followed Hyperlink" xfId="3046" builtinId="9" hidden="1"/>
    <cellStyle name="Followed Hyperlink" xfId="3062" builtinId="9" hidden="1"/>
    <cellStyle name="Followed Hyperlink" xfId="3078" builtinId="9" hidden="1"/>
    <cellStyle name="Followed Hyperlink" xfId="3094" builtinId="9" hidden="1"/>
    <cellStyle name="Followed Hyperlink" xfId="3110" builtinId="9" hidden="1"/>
    <cellStyle name="Followed Hyperlink" xfId="3126" builtinId="9" hidden="1"/>
    <cellStyle name="Followed Hyperlink" xfId="3142" builtinId="9" hidden="1"/>
    <cellStyle name="Followed Hyperlink" xfId="3158" builtinId="9" hidden="1"/>
    <cellStyle name="Followed Hyperlink" xfId="3174" builtinId="9" hidden="1"/>
    <cellStyle name="Followed Hyperlink" xfId="3190" builtinId="9" hidden="1"/>
    <cellStyle name="Followed Hyperlink" xfId="3206" builtinId="9" hidden="1"/>
    <cellStyle name="Followed Hyperlink" xfId="3222" builtinId="9" hidden="1"/>
    <cellStyle name="Followed Hyperlink" xfId="3238" builtinId="9" hidden="1"/>
    <cellStyle name="Followed Hyperlink" xfId="3254" builtinId="9" hidden="1"/>
    <cellStyle name="Followed Hyperlink" xfId="3270" builtinId="9" hidden="1"/>
    <cellStyle name="Followed Hyperlink" xfId="3286" builtinId="9" hidden="1"/>
    <cellStyle name="Followed Hyperlink" xfId="3302" builtinId="9" hidden="1"/>
    <cellStyle name="Followed Hyperlink" xfId="3318" builtinId="9" hidden="1"/>
    <cellStyle name="Followed Hyperlink" xfId="3334" builtinId="9" hidden="1"/>
    <cellStyle name="Followed Hyperlink" xfId="3350" builtinId="9" hidden="1"/>
    <cellStyle name="Followed Hyperlink" xfId="3366" builtinId="9" hidden="1"/>
    <cellStyle name="Followed Hyperlink" xfId="3382" builtinId="9" hidden="1"/>
    <cellStyle name="Followed Hyperlink" xfId="3398" builtinId="9" hidden="1"/>
    <cellStyle name="Followed Hyperlink" xfId="3414" builtinId="9" hidden="1"/>
    <cellStyle name="Followed Hyperlink" xfId="3430" builtinId="9" hidden="1"/>
    <cellStyle name="Followed Hyperlink" xfId="3446" builtinId="9" hidden="1"/>
    <cellStyle name="Followed Hyperlink" xfId="3462" builtinId="9" hidden="1"/>
    <cellStyle name="Followed Hyperlink" xfId="3478" builtinId="9" hidden="1"/>
    <cellStyle name="Followed Hyperlink" xfId="3494" builtinId="9" hidden="1"/>
    <cellStyle name="Followed Hyperlink" xfId="3510" builtinId="9" hidden="1"/>
    <cellStyle name="Followed Hyperlink" xfId="3526" builtinId="9" hidden="1"/>
    <cellStyle name="Followed Hyperlink" xfId="3542" builtinId="9" hidden="1"/>
    <cellStyle name="Followed Hyperlink" xfId="3558" builtinId="9" hidden="1"/>
    <cellStyle name="Followed Hyperlink" xfId="3574" builtinId="9" hidden="1"/>
    <cellStyle name="Followed Hyperlink" xfId="3590" builtinId="9" hidden="1"/>
    <cellStyle name="Followed Hyperlink" xfId="3606" builtinId="9" hidden="1"/>
    <cellStyle name="Followed Hyperlink" xfId="3622" builtinId="9" hidden="1"/>
    <cellStyle name="Followed Hyperlink" xfId="3638" builtinId="9" hidden="1"/>
    <cellStyle name="Followed Hyperlink" xfId="3654" builtinId="9" hidden="1"/>
    <cellStyle name="Followed Hyperlink" xfId="3670" builtinId="9" hidden="1"/>
    <cellStyle name="Followed Hyperlink" xfId="3686" builtinId="9" hidden="1"/>
    <cellStyle name="Followed Hyperlink" xfId="3702" builtinId="9" hidden="1"/>
    <cellStyle name="Followed Hyperlink" xfId="3718" builtinId="9" hidden="1"/>
    <cellStyle name="Followed Hyperlink" xfId="3734" builtinId="9" hidden="1"/>
    <cellStyle name="Followed Hyperlink" xfId="3750" builtinId="9" hidden="1"/>
    <cellStyle name="Followed Hyperlink" xfId="3766" builtinId="9" hidden="1"/>
    <cellStyle name="Followed Hyperlink" xfId="3782" builtinId="9" hidden="1"/>
    <cellStyle name="Followed Hyperlink" xfId="3798" builtinId="9" hidden="1"/>
    <cellStyle name="Followed Hyperlink" xfId="3814" builtinId="9" hidden="1"/>
    <cellStyle name="Followed Hyperlink" xfId="3830" builtinId="9" hidden="1"/>
    <cellStyle name="Followed Hyperlink" xfId="3846" builtinId="9" hidden="1"/>
    <cellStyle name="Followed Hyperlink" xfId="3862" builtinId="9" hidden="1"/>
    <cellStyle name="Followed Hyperlink" xfId="3878" builtinId="9" hidden="1"/>
    <cellStyle name="Followed Hyperlink" xfId="3894" builtinId="9" hidden="1"/>
    <cellStyle name="Followed Hyperlink" xfId="3910" builtinId="9" hidden="1"/>
    <cellStyle name="Followed Hyperlink" xfId="3926" builtinId="9" hidden="1"/>
    <cellStyle name="Followed Hyperlink" xfId="3942" builtinId="9" hidden="1"/>
    <cellStyle name="Followed Hyperlink" xfId="3958" builtinId="9" hidden="1"/>
    <cellStyle name="Followed Hyperlink" xfId="3974" builtinId="9" hidden="1"/>
    <cellStyle name="Followed Hyperlink" xfId="3990" builtinId="9" hidden="1"/>
    <cellStyle name="Followed Hyperlink" xfId="4006" builtinId="9" hidden="1"/>
    <cellStyle name="Followed Hyperlink" xfId="4022" builtinId="9" hidden="1"/>
    <cellStyle name="Followed Hyperlink" xfId="4038" builtinId="9" hidden="1"/>
    <cellStyle name="Followed Hyperlink" xfId="4054" builtinId="9" hidden="1"/>
    <cellStyle name="Followed Hyperlink" xfId="4070" builtinId="9" hidden="1"/>
    <cellStyle name="Followed Hyperlink" xfId="4086" builtinId="9" hidden="1"/>
    <cellStyle name="Followed Hyperlink" xfId="4102" builtinId="9" hidden="1"/>
    <cellStyle name="Followed Hyperlink" xfId="4118" builtinId="9" hidden="1"/>
    <cellStyle name="Followed Hyperlink" xfId="4134" builtinId="9" hidden="1"/>
    <cellStyle name="Followed Hyperlink" xfId="4150" builtinId="9" hidden="1"/>
    <cellStyle name="Followed Hyperlink" xfId="4166" builtinId="9" hidden="1"/>
    <cellStyle name="Followed Hyperlink" xfId="4182" builtinId="9" hidden="1"/>
    <cellStyle name="Followed Hyperlink" xfId="4198" builtinId="9" hidden="1"/>
    <cellStyle name="Followed Hyperlink" xfId="4214" builtinId="9" hidden="1"/>
    <cellStyle name="Followed Hyperlink" xfId="4230" builtinId="9" hidden="1"/>
    <cellStyle name="Followed Hyperlink" xfId="4246" builtinId="9" hidden="1"/>
    <cellStyle name="Followed Hyperlink" xfId="4262" builtinId="9" hidden="1"/>
    <cellStyle name="Followed Hyperlink" xfId="4278" builtinId="9" hidden="1"/>
    <cellStyle name="Followed Hyperlink" xfId="4294" builtinId="9" hidden="1"/>
    <cellStyle name="Followed Hyperlink" xfId="4310" builtinId="9" hidden="1"/>
    <cellStyle name="Followed Hyperlink" xfId="4326" builtinId="9" hidden="1"/>
    <cellStyle name="Followed Hyperlink" xfId="4342" builtinId="9" hidden="1"/>
    <cellStyle name="Followed Hyperlink" xfId="4358" builtinId="9" hidden="1"/>
    <cellStyle name="Followed Hyperlink" xfId="4374" builtinId="9" hidden="1"/>
    <cellStyle name="Followed Hyperlink" xfId="4390" builtinId="9" hidden="1"/>
    <cellStyle name="Followed Hyperlink" xfId="4406" builtinId="9" hidden="1"/>
    <cellStyle name="Followed Hyperlink" xfId="4422" builtinId="9" hidden="1"/>
    <cellStyle name="Followed Hyperlink" xfId="4438" builtinId="9" hidden="1"/>
    <cellStyle name="Followed Hyperlink" xfId="4454" builtinId="9" hidden="1"/>
    <cellStyle name="Followed Hyperlink" xfId="4470" builtinId="9" hidden="1"/>
    <cellStyle name="Followed Hyperlink" xfId="4486" builtinId="9" hidden="1"/>
    <cellStyle name="Followed Hyperlink" xfId="4502" builtinId="9" hidden="1"/>
    <cellStyle name="Followed Hyperlink" xfId="4518" builtinId="9" hidden="1"/>
    <cellStyle name="Followed Hyperlink" xfId="4534" builtinId="9" hidden="1"/>
    <cellStyle name="Followed Hyperlink" xfId="4550" builtinId="9" hidden="1"/>
    <cellStyle name="Followed Hyperlink" xfId="4566" builtinId="9" hidden="1"/>
    <cellStyle name="Followed Hyperlink" xfId="4582" builtinId="9" hidden="1"/>
    <cellStyle name="Followed Hyperlink" xfId="4598" builtinId="9" hidden="1"/>
    <cellStyle name="Followed Hyperlink" xfId="4614" builtinId="9" hidden="1"/>
    <cellStyle name="Followed Hyperlink" xfId="4630" builtinId="9" hidden="1"/>
    <cellStyle name="Followed Hyperlink" xfId="4646" builtinId="9" hidden="1"/>
    <cellStyle name="Followed Hyperlink" xfId="4662" builtinId="9" hidden="1"/>
    <cellStyle name="Followed Hyperlink" xfId="4678" builtinId="9" hidden="1"/>
    <cellStyle name="Followed Hyperlink" xfId="4694" builtinId="9" hidden="1"/>
    <cellStyle name="Followed Hyperlink" xfId="4710" builtinId="9" hidden="1"/>
    <cellStyle name="Followed Hyperlink" xfId="4726" builtinId="9" hidden="1"/>
    <cellStyle name="Followed Hyperlink" xfId="4742" builtinId="9" hidden="1"/>
    <cellStyle name="Followed Hyperlink" xfId="4758" builtinId="9" hidden="1"/>
    <cellStyle name="Followed Hyperlink" xfId="4774" builtinId="9" hidden="1"/>
    <cellStyle name="Followed Hyperlink" xfId="4790" builtinId="9" hidden="1"/>
    <cellStyle name="Followed Hyperlink" xfId="4806" builtinId="9" hidden="1"/>
    <cellStyle name="Followed Hyperlink" xfId="4822" builtinId="9" hidden="1"/>
    <cellStyle name="Followed Hyperlink" xfId="4838" builtinId="9" hidden="1"/>
    <cellStyle name="Followed Hyperlink" xfId="4854" builtinId="9" hidden="1"/>
    <cellStyle name="Followed Hyperlink" xfId="4870" builtinId="9" hidden="1"/>
    <cellStyle name="Followed Hyperlink" xfId="4886" builtinId="9" hidden="1"/>
    <cellStyle name="Followed Hyperlink" xfId="4902" builtinId="9" hidden="1"/>
    <cellStyle name="Followed Hyperlink" xfId="4918" builtinId="9" hidden="1"/>
    <cellStyle name="Followed Hyperlink" xfId="4934" builtinId="9" hidden="1"/>
    <cellStyle name="Followed Hyperlink" xfId="4950" builtinId="9" hidden="1"/>
    <cellStyle name="Followed Hyperlink" xfId="4966" builtinId="9" hidden="1"/>
    <cellStyle name="Followed Hyperlink" xfId="4982" builtinId="9" hidden="1"/>
    <cellStyle name="Followed Hyperlink" xfId="4998" builtinId="9" hidden="1"/>
    <cellStyle name="Followed Hyperlink" xfId="5014" builtinId="9" hidden="1"/>
    <cellStyle name="Followed Hyperlink" xfId="5030" builtinId="9" hidden="1"/>
    <cellStyle name="Followed Hyperlink" xfId="5046" builtinId="9" hidden="1"/>
    <cellStyle name="Followed Hyperlink" xfId="5062" builtinId="9" hidden="1"/>
    <cellStyle name="Followed Hyperlink" xfId="5078" builtinId="9" hidden="1"/>
    <cellStyle name="Followed Hyperlink" xfId="5094" builtinId="9" hidden="1"/>
    <cellStyle name="Followed Hyperlink" xfId="5110" builtinId="9" hidden="1"/>
    <cellStyle name="Followed Hyperlink" xfId="5126" builtinId="9" hidden="1"/>
    <cellStyle name="Followed Hyperlink" xfId="5142" builtinId="9" hidden="1"/>
    <cellStyle name="Followed Hyperlink" xfId="5158" builtinId="9" hidden="1"/>
    <cellStyle name="Followed Hyperlink" xfId="5174" builtinId="9" hidden="1"/>
    <cellStyle name="Followed Hyperlink" xfId="5190" builtinId="9" hidden="1"/>
    <cellStyle name="Followed Hyperlink" xfId="5206" builtinId="9" hidden="1"/>
    <cellStyle name="Followed Hyperlink" xfId="5222" builtinId="9" hidden="1"/>
    <cellStyle name="Followed Hyperlink" xfId="5238" builtinId="9" hidden="1"/>
    <cellStyle name="Followed Hyperlink" xfId="5254" builtinId="9" hidden="1"/>
    <cellStyle name="Followed Hyperlink" xfId="5270" builtinId="9" hidden="1"/>
    <cellStyle name="Followed Hyperlink" xfId="5286" builtinId="9" hidden="1"/>
    <cellStyle name="Followed Hyperlink" xfId="5302" builtinId="9" hidden="1"/>
    <cellStyle name="Followed Hyperlink" xfId="5318" builtinId="9" hidden="1"/>
    <cellStyle name="Followed Hyperlink" xfId="5334" builtinId="9" hidden="1"/>
    <cellStyle name="Followed Hyperlink" xfId="5350" builtinId="9" hidden="1"/>
    <cellStyle name="Followed Hyperlink" xfId="5366" builtinId="9" hidden="1"/>
    <cellStyle name="Followed Hyperlink" xfId="5382" builtinId="9" hidden="1"/>
    <cellStyle name="Followed Hyperlink" xfId="5398" builtinId="9" hidden="1"/>
    <cellStyle name="Followed Hyperlink" xfId="5414" builtinId="9" hidden="1"/>
    <cellStyle name="Followed Hyperlink" xfId="5430" builtinId="9" hidden="1"/>
    <cellStyle name="Followed Hyperlink" xfId="5446" builtinId="9" hidden="1"/>
    <cellStyle name="Followed Hyperlink" xfId="5462" builtinId="9" hidden="1"/>
    <cellStyle name="Followed Hyperlink" xfId="5478" builtinId="9" hidden="1"/>
    <cellStyle name="Followed Hyperlink" xfId="5494" builtinId="9" hidden="1"/>
    <cellStyle name="Followed Hyperlink" xfId="5510" builtinId="9" hidden="1"/>
    <cellStyle name="Followed Hyperlink" xfId="5526" builtinId="9" hidden="1"/>
    <cellStyle name="Followed Hyperlink" xfId="5542" builtinId="9" hidden="1"/>
    <cellStyle name="Followed Hyperlink" xfId="5558" builtinId="9" hidden="1"/>
    <cellStyle name="Followed Hyperlink" xfId="5574" builtinId="9" hidden="1"/>
    <cellStyle name="Followed Hyperlink" xfId="5590" builtinId="9" hidden="1"/>
    <cellStyle name="Followed Hyperlink" xfId="5606" builtinId="9" hidden="1"/>
    <cellStyle name="Followed Hyperlink" xfId="5622" builtinId="9" hidden="1"/>
    <cellStyle name="Followed Hyperlink" xfId="5638" builtinId="9" hidden="1"/>
    <cellStyle name="Followed Hyperlink" xfId="5654" builtinId="9" hidden="1"/>
    <cellStyle name="Followed Hyperlink" xfId="5670" builtinId="9" hidden="1"/>
    <cellStyle name="Followed Hyperlink" xfId="5686" builtinId="9" hidden="1"/>
    <cellStyle name="Followed Hyperlink" xfId="5702" builtinId="9" hidden="1"/>
    <cellStyle name="Followed Hyperlink" xfId="5718" builtinId="9" hidden="1"/>
    <cellStyle name="Followed Hyperlink" xfId="5734" builtinId="9" hidden="1"/>
    <cellStyle name="Followed Hyperlink" xfId="5750" builtinId="9" hidden="1"/>
    <cellStyle name="Followed Hyperlink" xfId="5766" builtinId="9" hidden="1"/>
    <cellStyle name="Followed Hyperlink" xfId="5782" builtinId="9" hidden="1"/>
    <cellStyle name="Followed Hyperlink" xfId="5798" builtinId="9" hidden="1"/>
    <cellStyle name="Followed Hyperlink" xfId="5814" builtinId="9" hidden="1"/>
    <cellStyle name="Followed Hyperlink" xfId="5830" builtinId="9" hidden="1"/>
    <cellStyle name="Followed Hyperlink" xfId="5837" builtinId="9" hidden="1"/>
    <cellStyle name="Followed Hyperlink" xfId="5821" builtinId="9" hidden="1"/>
    <cellStyle name="Followed Hyperlink" xfId="5805" builtinId="9" hidden="1"/>
    <cellStyle name="Followed Hyperlink" xfId="5789" builtinId="9" hidden="1"/>
    <cellStyle name="Followed Hyperlink" xfId="5773" builtinId="9" hidden="1"/>
    <cellStyle name="Followed Hyperlink" xfId="5757" builtinId="9" hidden="1"/>
    <cellStyle name="Followed Hyperlink" xfId="5741" builtinId="9" hidden="1"/>
    <cellStyle name="Followed Hyperlink" xfId="5725" builtinId="9" hidden="1"/>
    <cellStyle name="Followed Hyperlink" xfId="5709" builtinId="9" hidden="1"/>
    <cellStyle name="Followed Hyperlink" xfId="5693" builtinId="9" hidden="1"/>
    <cellStyle name="Followed Hyperlink" xfId="5677" builtinId="9" hidden="1"/>
    <cellStyle name="Followed Hyperlink" xfId="5661" builtinId="9" hidden="1"/>
    <cellStyle name="Followed Hyperlink" xfId="5645" builtinId="9" hidden="1"/>
    <cellStyle name="Followed Hyperlink" xfId="5629" builtinId="9" hidden="1"/>
    <cellStyle name="Followed Hyperlink" xfId="5613" builtinId="9" hidden="1"/>
    <cellStyle name="Followed Hyperlink" xfId="5597" builtinId="9" hidden="1"/>
    <cellStyle name="Followed Hyperlink" xfId="5581" builtinId="9" hidden="1"/>
    <cellStyle name="Followed Hyperlink" xfId="5565" builtinId="9" hidden="1"/>
    <cellStyle name="Followed Hyperlink" xfId="5549" builtinId="9" hidden="1"/>
    <cellStyle name="Followed Hyperlink" xfId="5533" builtinId="9" hidden="1"/>
    <cellStyle name="Followed Hyperlink" xfId="5517" builtinId="9" hidden="1"/>
    <cellStyle name="Followed Hyperlink" xfId="5501" builtinId="9" hidden="1"/>
    <cellStyle name="Followed Hyperlink" xfId="5485" builtinId="9" hidden="1"/>
    <cellStyle name="Followed Hyperlink" xfId="5469" builtinId="9" hidden="1"/>
    <cellStyle name="Followed Hyperlink" xfId="5453" builtinId="9" hidden="1"/>
    <cellStyle name="Followed Hyperlink" xfId="5437" builtinId="9" hidden="1"/>
    <cellStyle name="Followed Hyperlink" xfId="5421" builtinId="9" hidden="1"/>
    <cellStyle name="Followed Hyperlink" xfId="5405" builtinId="9" hidden="1"/>
    <cellStyle name="Followed Hyperlink" xfId="5389" builtinId="9" hidden="1"/>
    <cellStyle name="Followed Hyperlink" xfId="5373" builtinId="9" hidden="1"/>
    <cellStyle name="Followed Hyperlink" xfId="5357" builtinId="9" hidden="1"/>
    <cellStyle name="Followed Hyperlink" xfId="5341" builtinId="9" hidden="1"/>
    <cellStyle name="Followed Hyperlink" xfId="5325" builtinId="9" hidden="1"/>
    <cellStyle name="Followed Hyperlink" xfId="5309" builtinId="9" hidden="1"/>
    <cellStyle name="Followed Hyperlink" xfId="5293" builtinId="9" hidden="1"/>
    <cellStyle name="Followed Hyperlink" xfId="5277" builtinId="9" hidden="1"/>
    <cellStyle name="Followed Hyperlink" xfId="5261" builtinId="9" hidden="1"/>
    <cellStyle name="Followed Hyperlink" xfId="5245" builtinId="9" hidden="1"/>
    <cellStyle name="Followed Hyperlink" xfId="5229" builtinId="9" hidden="1"/>
    <cellStyle name="Followed Hyperlink" xfId="5213" builtinId="9" hidden="1"/>
    <cellStyle name="Followed Hyperlink" xfId="5197" builtinId="9" hidden="1"/>
    <cellStyle name="Followed Hyperlink" xfId="5181" builtinId="9" hidden="1"/>
    <cellStyle name="Followed Hyperlink" xfId="5165" builtinId="9" hidden="1"/>
    <cellStyle name="Followed Hyperlink" xfId="5149" builtinId="9" hidden="1"/>
    <cellStyle name="Followed Hyperlink" xfId="5133" builtinId="9" hidden="1"/>
    <cellStyle name="Followed Hyperlink" xfId="5117" builtinId="9" hidden="1"/>
    <cellStyle name="Followed Hyperlink" xfId="5101" builtinId="9" hidden="1"/>
    <cellStyle name="Followed Hyperlink" xfId="5085" builtinId="9" hidden="1"/>
    <cellStyle name="Followed Hyperlink" xfId="5069" builtinId="9" hidden="1"/>
    <cellStyle name="Followed Hyperlink" xfId="5053" builtinId="9" hidden="1"/>
    <cellStyle name="Followed Hyperlink" xfId="5037" builtinId="9" hidden="1"/>
    <cellStyle name="Followed Hyperlink" xfId="5021" builtinId="9" hidden="1"/>
    <cellStyle name="Followed Hyperlink" xfId="5005" builtinId="9" hidden="1"/>
    <cellStyle name="Followed Hyperlink" xfId="4989" builtinId="9" hidden="1"/>
    <cellStyle name="Followed Hyperlink" xfId="4973" builtinId="9" hidden="1"/>
    <cellStyle name="Followed Hyperlink" xfId="4957" builtinId="9" hidden="1"/>
    <cellStyle name="Followed Hyperlink" xfId="4941" builtinId="9" hidden="1"/>
    <cellStyle name="Followed Hyperlink" xfId="4925" builtinId="9" hidden="1"/>
    <cellStyle name="Followed Hyperlink" xfId="4909" builtinId="9" hidden="1"/>
    <cellStyle name="Followed Hyperlink" xfId="4893" builtinId="9" hidden="1"/>
    <cellStyle name="Followed Hyperlink" xfId="4877" builtinId="9" hidden="1"/>
    <cellStyle name="Followed Hyperlink" xfId="4861" builtinId="9" hidden="1"/>
    <cellStyle name="Followed Hyperlink" xfId="4845" builtinId="9" hidden="1"/>
    <cellStyle name="Followed Hyperlink" xfId="4829" builtinId="9" hidden="1"/>
    <cellStyle name="Followed Hyperlink" xfId="4813" builtinId="9" hidden="1"/>
    <cellStyle name="Followed Hyperlink" xfId="4797" builtinId="9" hidden="1"/>
    <cellStyle name="Followed Hyperlink" xfId="4781" builtinId="9" hidden="1"/>
    <cellStyle name="Followed Hyperlink" xfId="4765" builtinId="9" hidden="1"/>
    <cellStyle name="Followed Hyperlink" xfId="4749" builtinId="9" hidden="1"/>
    <cellStyle name="Followed Hyperlink" xfId="4733" builtinId="9" hidden="1"/>
    <cellStyle name="Followed Hyperlink" xfId="4717" builtinId="9" hidden="1"/>
    <cellStyle name="Followed Hyperlink" xfId="4701" builtinId="9" hidden="1"/>
    <cellStyle name="Followed Hyperlink" xfId="4685" builtinId="9" hidden="1"/>
    <cellStyle name="Followed Hyperlink" xfId="4669" builtinId="9" hidden="1"/>
    <cellStyle name="Followed Hyperlink" xfId="4653" builtinId="9" hidden="1"/>
    <cellStyle name="Followed Hyperlink" xfId="4637" builtinId="9" hidden="1"/>
    <cellStyle name="Followed Hyperlink" xfId="4621" builtinId="9" hidden="1"/>
    <cellStyle name="Followed Hyperlink" xfId="4605" builtinId="9" hidden="1"/>
    <cellStyle name="Followed Hyperlink" xfId="4589" builtinId="9" hidden="1"/>
    <cellStyle name="Followed Hyperlink" xfId="4573" builtinId="9" hidden="1"/>
    <cellStyle name="Followed Hyperlink" xfId="4557" builtinId="9" hidden="1"/>
    <cellStyle name="Followed Hyperlink" xfId="4541" builtinId="9" hidden="1"/>
    <cellStyle name="Followed Hyperlink" xfId="4525" builtinId="9" hidden="1"/>
    <cellStyle name="Followed Hyperlink" xfId="4509" builtinId="9" hidden="1"/>
    <cellStyle name="Followed Hyperlink" xfId="4493" builtinId="9" hidden="1"/>
    <cellStyle name="Followed Hyperlink" xfId="4477" builtinId="9" hidden="1"/>
    <cellStyle name="Followed Hyperlink" xfId="4461" builtinId="9" hidden="1"/>
    <cellStyle name="Followed Hyperlink" xfId="4445" builtinId="9" hidden="1"/>
    <cellStyle name="Followed Hyperlink" xfId="4429" builtinId="9" hidden="1"/>
    <cellStyle name="Followed Hyperlink" xfId="4413" builtinId="9" hidden="1"/>
    <cellStyle name="Followed Hyperlink" xfId="4397" builtinId="9" hidden="1"/>
    <cellStyle name="Followed Hyperlink" xfId="4381" builtinId="9" hidden="1"/>
    <cellStyle name="Followed Hyperlink" xfId="4365" builtinId="9" hidden="1"/>
    <cellStyle name="Followed Hyperlink" xfId="4349" builtinId="9" hidden="1"/>
    <cellStyle name="Followed Hyperlink" xfId="4333" builtinId="9" hidden="1"/>
    <cellStyle name="Followed Hyperlink" xfId="4317" builtinId="9" hidden="1"/>
    <cellStyle name="Followed Hyperlink" xfId="4301" builtinId="9" hidden="1"/>
    <cellStyle name="Followed Hyperlink" xfId="4285" builtinId="9" hidden="1"/>
    <cellStyle name="Followed Hyperlink" xfId="4269" builtinId="9" hidden="1"/>
    <cellStyle name="Followed Hyperlink" xfId="4253" builtinId="9" hidden="1"/>
    <cellStyle name="Followed Hyperlink" xfId="4237" builtinId="9" hidden="1"/>
    <cellStyle name="Followed Hyperlink" xfId="4221" builtinId="9" hidden="1"/>
    <cellStyle name="Followed Hyperlink" xfId="4205" builtinId="9" hidden="1"/>
    <cellStyle name="Followed Hyperlink" xfId="4189" builtinId="9" hidden="1"/>
    <cellStyle name="Followed Hyperlink" xfId="4173" builtinId="9" hidden="1"/>
    <cellStyle name="Followed Hyperlink" xfId="4157" builtinId="9" hidden="1"/>
    <cellStyle name="Followed Hyperlink" xfId="4141" builtinId="9" hidden="1"/>
    <cellStyle name="Followed Hyperlink" xfId="4125" builtinId="9" hidden="1"/>
    <cellStyle name="Followed Hyperlink" xfId="4109" builtinId="9" hidden="1"/>
    <cellStyle name="Followed Hyperlink" xfId="4093" builtinId="9" hidden="1"/>
    <cellStyle name="Followed Hyperlink" xfId="4077" builtinId="9" hidden="1"/>
    <cellStyle name="Followed Hyperlink" xfId="4061" builtinId="9" hidden="1"/>
    <cellStyle name="Followed Hyperlink" xfId="4045" builtinId="9" hidden="1"/>
    <cellStyle name="Followed Hyperlink" xfId="4029" builtinId="9" hidden="1"/>
    <cellStyle name="Followed Hyperlink" xfId="4013" builtinId="9" hidden="1"/>
    <cellStyle name="Followed Hyperlink" xfId="3997" builtinId="9" hidden="1"/>
    <cellStyle name="Followed Hyperlink" xfId="3981" builtinId="9" hidden="1"/>
    <cellStyle name="Followed Hyperlink" xfId="3965" builtinId="9" hidden="1"/>
    <cellStyle name="Followed Hyperlink" xfId="3949" builtinId="9" hidden="1"/>
    <cellStyle name="Followed Hyperlink" xfId="3933" builtinId="9" hidden="1"/>
    <cellStyle name="Followed Hyperlink" xfId="3917" builtinId="9" hidden="1"/>
    <cellStyle name="Followed Hyperlink" xfId="3901" builtinId="9" hidden="1"/>
    <cellStyle name="Followed Hyperlink" xfId="3885" builtinId="9" hidden="1"/>
    <cellStyle name="Followed Hyperlink" xfId="3869" builtinId="9" hidden="1"/>
    <cellStyle name="Followed Hyperlink" xfId="3853" builtinId="9" hidden="1"/>
    <cellStyle name="Followed Hyperlink" xfId="3837" builtinId="9" hidden="1"/>
    <cellStyle name="Followed Hyperlink" xfId="3821" builtinId="9" hidden="1"/>
    <cellStyle name="Followed Hyperlink" xfId="3805" builtinId="9" hidden="1"/>
    <cellStyle name="Followed Hyperlink" xfId="3789" builtinId="9" hidden="1"/>
    <cellStyle name="Followed Hyperlink" xfId="3773" builtinId="9" hidden="1"/>
    <cellStyle name="Followed Hyperlink" xfId="3757" builtinId="9" hidden="1"/>
    <cellStyle name="Followed Hyperlink" xfId="3741" builtinId="9" hidden="1"/>
    <cellStyle name="Followed Hyperlink" xfId="3725" builtinId="9" hidden="1"/>
    <cellStyle name="Followed Hyperlink" xfId="3709" builtinId="9" hidden="1"/>
    <cellStyle name="Followed Hyperlink" xfId="3693" builtinId="9" hidden="1"/>
    <cellStyle name="Followed Hyperlink" xfId="3677" builtinId="9" hidden="1"/>
    <cellStyle name="Followed Hyperlink" xfId="3661" builtinId="9" hidden="1"/>
    <cellStyle name="Followed Hyperlink" xfId="3645" builtinId="9" hidden="1"/>
    <cellStyle name="Followed Hyperlink" xfId="3629" builtinId="9" hidden="1"/>
    <cellStyle name="Followed Hyperlink" xfId="3613" builtinId="9" hidden="1"/>
    <cellStyle name="Followed Hyperlink" xfId="3597" builtinId="9" hidden="1"/>
    <cellStyle name="Followed Hyperlink" xfId="3581" builtinId="9" hidden="1"/>
    <cellStyle name="Followed Hyperlink" xfId="3565" builtinId="9" hidden="1"/>
    <cellStyle name="Followed Hyperlink" xfId="3549" builtinId="9" hidden="1"/>
    <cellStyle name="Followed Hyperlink" xfId="3533" builtinId="9" hidden="1"/>
    <cellStyle name="Followed Hyperlink" xfId="3517" builtinId="9" hidden="1"/>
    <cellStyle name="Followed Hyperlink" xfId="3501" builtinId="9" hidden="1"/>
    <cellStyle name="Followed Hyperlink" xfId="3485" builtinId="9" hidden="1"/>
    <cellStyle name="Followed Hyperlink" xfId="3469" builtinId="9" hidden="1"/>
    <cellStyle name="Followed Hyperlink" xfId="3453" builtinId="9" hidden="1"/>
    <cellStyle name="Followed Hyperlink" xfId="3437" builtinId="9" hidden="1"/>
    <cellStyle name="Followed Hyperlink" xfId="3421" builtinId="9" hidden="1"/>
    <cellStyle name="Followed Hyperlink" xfId="3405" builtinId="9" hidden="1"/>
    <cellStyle name="Followed Hyperlink" xfId="3389" builtinId="9" hidden="1"/>
    <cellStyle name="Followed Hyperlink" xfId="3373" builtinId="9" hidden="1"/>
    <cellStyle name="Followed Hyperlink" xfId="3357" builtinId="9" hidden="1"/>
    <cellStyle name="Followed Hyperlink" xfId="3341" builtinId="9" hidden="1"/>
    <cellStyle name="Followed Hyperlink" xfId="3325" builtinId="9" hidden="1"/>
    <cellStyle name="Followed Hyperlink" xfId="3309" builtinId="9" hidden="1"/>
    <cellStyle name="Followed Hyperlink" xfId="3293" builtinId="9" hidden="1"/>
    <cellStyle name="Followed Hyperlink" xfId="3277" builtinId="9" hidden="1"/>
    <cellStyle name="Followed Hyperlink" xfId="3261" builtinId="9" hidden="1"/>
    <cellStyle name="Followed Hyperlink" xfId="3245" builtinId="9" hidden="1"/>
    <cellStyle name="Followed Hyperlink" xfId="3229" builtinId="9" hidden="1"/>
    <cellStyle name="Followed Hyperlink" xfId="3213" builtinId="9" hidden="1"/>
    <cellStyle name="Followed Hyperlink" xfId="3197" builtinId="9" hidden="1"/>
    <cellStyle name="Followed Hyperlink" xfId="3181" builtinId="9" hidden="1"/>
    <cellStyle name="Followed Hyperlink" xfId="3165" builtinId="9" hidden="1"/>
    <cellStyle name="Followed Hyperlink" xfId="3149" builtinId="9" hidden="1"/>
    <cellStyle name="Followed Hyperlink" xfId="3133" builtinId="9" hidden="1"/>
    <cellStyle name="Followed Hyperlink" xfId="3117" builtinId="9" hidden="1"/>
    <cellStyle name="Followed Hyperlink" xfId="3101" builtinId="9" hidden="1"/>
    <cellStyle name="Followed Hyperlink" xfId="3085" builtinId="9" hidden="1"/>
    <cellStyle name="Followed Hyperlink" xfId="3069" builtinId="9" hidden="1"/>
    <cellStyle name="Followed Hyperlink" xfId="3053" builtinId="9" hidden="1"/>
    <cellStyle name="Followed Hyperlink" xfId="3037" builtinId="9" hidden="1"/>
    <cellStyle name="Followed Hyperlink" xfId="3021" builtinId="9" hidden="1"/>
    <cellStyle name="Followed Hyperlink" xfId="3005" builtinId="9" hidden="1"/>
    <cellStyle name="Followed Hyperlink" xfId="2989" builtinId="9" hidden="1"/>
    <cellStyle name="Followed Hyperlink" xfId="2973" builtinId="9" hidden="1"/>
    <cellStyle name="Followed Hyperlink" xfId="2957" builtinId="9" hidden="1"/>
    <cellStyle name="Followed Hyperlink" xfId="2941" builtinId="9" hidden="1"/>
    <cellStyle name="Followed Hyperlink" xfId="2925" builtinId="9" hidden="1"/>
    <cellStyle name="Followed Hyperlink" xfId="2909" builtinId="9" hidden="1"/>
    <cellStyle name="Followed Hyperlink" xfId="2893" builtinId="9" hidden="1"/>
    <cellStyle name="Followed Hyperlink" xfId="2877" builtinId="9" hidden="1"/>
    <cellStyle name="Followed Hyperlink" xfId="2861" builtinId="9" hidden="1"/>
    <cellStyle name="Followed Hyperlink" xfId="2845" builtinId="9" hidden="1"/>
    <cellStyle name="Followed Hyperlink" xfId="2829" builtinId="9" hidden="1"/>
    <cellStyle name="Followed Hyperlink" xfId="2813" builtinId="9" hidden="1"/>
    <cellStyle name="Followed Hyperlink" xfId="2797" builtinId="9" hidden="1"/>
    <cellStyle name="Followed Hyperlink" xfId="2781" builtinId="9" hidden="1"/>
    <cellStyle name="Followed Hyperlink" xfId="2765" builtinId="9" hidden="1"/>
    <cellStyle name="Followed Hyperlink" xfId="2749" builtinId="9" hidden="1"/>
    <cellStyle name="Followed Hyperlink" xfId="2733" builtinId="9" hidden="1"/>
    <cellStyle name="Followed Hyperlink" xfId="2717" builtinId="9" hidden="1"/>
    <cellStyle name="Followed Hyperlink" xfId="2701" builtinId="9" hidden="1"/>
    <cellStyle name="Followed Hyperlink" xfId="2685" builtinId="9" hidden="1"/>
    <cellStyle name="Followed Hyperlink" xfId="2669" builtinId="9" hidden="1"/>
    <cellStyle name="Followed Hyperlink" xfId="2653" builtinId="9" hidden="1"/>
    <cellStyle name="Followed Hyperlink" xfId="2637" builtinId="9" hidden="1"/>
    <cellStyle name="Followed Hyperlink" xfId="2621" builtinId="9" hidden="1"/>
    <cellStyle name="Followed Hyperlink" xfId="2605" builtinId="9" hidden="1"/>
    <cellStyle name="Followed Hyperlink" xfId="2589" builtinId="9" hidden="1"/>
    <cellStyle name="Followed Hyperlink" xfId="2573" builtinId="9" hidden="1"/>
    <cellStyle name="Followed Hyperlink" xfId="2557" builtinId="9" hidden="1"/>
    <cellStyle name="Followed Hyperlink" xfId="2541" builtinId="9" hidden="1"/>
    <cellStyle name="Followed Hyperlink" xfId="2524" builtinId="9" hidden="1"/>
    <cellStyle name="Followed Hyperlink" xfId="2508" builtinId="9" hidden="1"/>
    <cellStyle name="Followed Hyperlink" xfId="2492" builtinId="9" hidden="1"/>
    <cellStyle name="Followed Hyperlink" xfId="2476" builtinId="9" hidden="1"/>
    <cellStyle name="Followed Hyperlink" xfId="2460" builtinId="9" hidden="1"/>
    <cellStyle name="Followed Hyperlink" xfId="2444" builtinId="9" hidden="1"/>
    <cellStyle name="Followed Hyperlink" xfId="2428" builtinId="9" hidden="1"/>
    <cellStyle name="Followed Hyperlink" xfId="2412" builtinId="9" hidden="1"/>
    <cellStyle name="Followed Hyperlink" xfId="2396" builtinId="9" hidden="1"/>
    <cellStyle name="Followed Hyperlink" xfId="2380" builtinId="9" hidden="1"/>
    <cellStyle name="Followed Hyperlink" xfId="2364" builtinId="9" hidden="1"/>
    <cellStyle name="Followed Hyperlink" xfId="2348" builtinId="9" hidden="1"/>
    <cellStyle name="Followed Hyperlink" xfId="2332" builtinId="9" hidden="1"/>
    <cellStyle name="Followed Hyperlink" xfId="2316" builtinId="9" hidden="1"/>
    <cellStyle name="Followed Hyperlink" xfId="2300" builtinId="9" hidden="1"/>
    <cellStyle name="Followed Hyperlink" xfId="2284" builtinId="9" hidden="1"/>
    <cellStyle name="Followed Hyperlink" xfId="2268" builtinId="9" hidden="1"/>
    <cellStyle name="Followed Hyperlink" xfId="2252" builtinId="9" hidden="1"/>
    <cellStyle name="Followed Hyperlink" xfId="2236" builtinId="9" hidden="1"/>
    <cellStyle name="Followed Hyperlink" xfId="2220" builtinId="9" hidden="1"/>
    <cellStyle name="Followed Hyperlink" xfId="2204" builtinId="9" hidden="1"/>
    <cellStyle name="Followed Hyperlink" xfId="2188" builtinId="9" hidden="1"/>
    <cellStyle name="Followed Hyperlink" xfId="2172" builtinId="9" hidden="1"/>
    <cellStyle name="Followed Hyperlink" xfId="2156" builtinId="9" hidden="1"/>
    <cellStyle name="Followed Hyperlink" xfId="2140" builtinId="9" hidden="1"/>
    <cellStyle name="Followed Hyperlink" xfId="2124" builtinId="9" hidden="1"/>
    <cellStyle name="Followed Hyperlink" xfId="2108" builtinId="9" hidden="1"/>
    <cellStyle name="Followed Hyperlink" xfId="2092" builtinId="9" hidden="1"/>
    <cellStyle name="Followed Hyperlink" xfId="2076" builtinId="9" hidden="1"/>
    <cellStyle name="Followed Hyperlink" xfId="2060" builtinId="9" hidden="1"/>
    <cellStyle name="Followed Hyperlink" xfId="2044" builtinId="9" hidden="1"/>
    <cellStyle name="Followed Hyperlink" xfId="2028" builtinId="9" hidden="1"/>
    <cellStyle name="Followed Hyperlink" xfId="2012" builtinId="9" hidden="1"/>
    <cellStyle name="Followed Hyperlink" xfId="1996" builtinId="9" hidden="1"/>
    <cellStyle name="Followed Hyperlink" xfId="1980" builtinId="9" hidden="1"/>
    <cellStyle name="Followed Hyperlink" xfId="1964" builtinId="9" hidden="1"/>
    <cellStyle name="Followed Hyperlink" xfId="1948" builtinId="9" hidden="1"/>
    <cellStyle name="Followed Hyperlink" xfId="1932" builtinId="9" hidden="1"/>
    <cellStyle name="Followed Hyperlink" xfId="1916" builtinId="9" hidden="1"/>
    <cellStyle name="Followed Hyperlink" xfId="1900" builtinId="9" hidden="1"/>
    <cellStyle name="Followed Hyperlink" xfId="1884" builtinId="9" hidden="1"/>
    <cellStyle name="Followed Hyperlink" xfId="1868" builtinId="9" hidden="1"/>
    <cellStyle name="Followed Hyperlink" xfId="1852" builtinId="9" hidden="1"/>
    <cellStyle name="Followed Hyperlink" xfId="1836" builtinId="9" hidden="1"/>
    <cellStyle name="Followed Hyperlink" xfId="1820" builtinId="9" hidden="1"/>
    <cellStyle name="Followed Hyperlink" xfId="1804" builtinId="9" hidden="1"/>
    <cellStyle name="Followed Hyperlink" xfId="1788" builtinId="9" hidden="1"/>
    <cellStyle name="Followed Hyperlink" xfId="1772" builtinId="9" hidden="1"/>
    <cellStyle name="Followed Hyperlink" xfId="1756" builtinId="9" hidden="1"/>
    <cellStyle name="Followed Hyperlink" xfId="1740" builtinId="9" hidden="1"/>
    <cellStyle name="Followed Hyperlink" xfId="1724" builtinId="9" hidden="1"/>
    <cellStyle name="Followed Hyperlink" xfId="1708" builtinId="9" hidden="1"/>
    <cellStyle name="Followed Hyperlink" xfId="1692" builtinId="9" hidden="1"/>
    <cellStyle name="Followed Hyperlink" xfId="1676" builtinId="9" hidden="1"/>
    <cellStyle name="Followed Hyperlink" xfId="1660" builtinId="9" hidden="1"/>
    <cellStyle name="Followed Hyperlink" xfId="1644" builtinId="9" hidden="1"/>
    <cellStyle name="Followed Hyperlink" xfId="1628" builtinId="9" hidden="1"/>
    <cellStyle name="Followed Hyperlink" xfId="1612" builtinId="9" hidden="1"/>
    <cellStyle name="Followed Hyperlink" xfId="1596" builtinId="9" hidden="1"/>
    <cellStyle name="Followed Hyperlink" xfId="1580" builtinId="9" hidden="1"/>
    <cellStyle name="Followed Hyperlink" xfId="1564" builtinId="9" hidden="1"/>
    <cellStyle name="Followed Hyperlink" xfId="1548" builtinId="9" hidden="1"/>
    <cellStyle name="Followed Hyperlink" xfId="1532" builtinId="9" hidden="1"/>
    <cellStyle name="Followed Hyperlink" xfId="1516" builtinId="9" hidden="1"/>
    <cellStyle name="Followed Hyperlink" xfId="1500" builtinId="9" hidden="1"/>
    <cellStyle name="Followed Hyperlink" xfId="1484" builtinId="9" hidden="1"/>
    <cellStyle name="Followed Hyperlink" xfId="1468" builtinId="9" hidden="1"/>
    <cellStyle name="Followed Hyperlink" xfId="1452" builtinId="9" hidden="1"/>
    <cellStyle name="Followed Hyperlink" xfId="1436" builtinId="9" hidden="1"/>
    <cellStyle name="Followed Hyperlink" xfId="1420" builtinId="9" hidden="1"/>
    <cellStyle name="Followed Hyperlink" xfId="1404" builtinId="9" hidden="1"/>
    <cellStyle name="Followed Hyperlink" xfId="1388" builtinId="9" hidden="1"/>
    <cellStyle name="Followed Hyperlink" xfId="1372" builtinId="9" hidden="1"/>
    <cellStyle name="Followed Hyperlink" xfId="1356" builtinId="9" hidden="1"/>
    <cellStyle name="Followed Hyperlink" xfId="1340" builtinId="9" hidden="1"/>
    <cellStyle name="Followed Hyperlink" xfId="1324" builtinId="9" hidden="1"/>
    <cellStyle name="Followed Hyperlink" xfId="1308" builtinId="9" hidden="1"/>
    <cellStyle name="Followed Hyperlink" xfId="1292" builtinId="9" hidden="1"/>
    <cellStyle name="Followed Hyperlink" xfId="1276" builtinId="9" hidden="1"/>
    <cellStyle name="Followed Hyperlink" xfId="1260" builtinId="9" hidden="1"/>
    <cellStyle name="Followed Hyperlink" xfId="1244" builtinId="9" hidden="1"/>
    <cellStyle name="Followed Hyperlink" xfId="1228" builtinId="9" hidden="1"/>
    <cellStyle name="Followed Hyperlink" xfId="1212" builtinId="9" hidden="1"/>
    <cellStyle name="Followed Hyperlink" xfId="1196" builtinId="9" hidden="1"/>
    <cellStyle name="Followed Hyperlink" xfId="1180" builtinId="9" hidden="1"/>
    <cellStyle name="Followed Hyperlink" xfId="1164" builtinId="9" hidden="1"/>
    <cellStyle name="Followed Hyperlink" xfId="1148" builtinId="9" hidden="1"/>
    <cellStyle name="Followed Hyperlink" xfId="1132" builtinId="9" hidden="1"/>
    <cellStyle name="Followed Hyperlink" xfId="1116" builtinId="9" hidden="1"/>
    <cellStyle name="Followed Hyperlink" xfId="1100" builtinId="9" hidden="1"/>
    <cellStyle name="Followed Hyperlink" xfId="1083" builtinId="9" hidden="1"/>
    <cellStyle name="Followed Hyperlink" xfId="1067" builtinId="9" hidden="1"/>
    <cellStyle name="Followed Hyperlink" xfId="1051" builtinId="9" hidden="1"/>
    <cellStyle name="Followed Hyperlink" xfId="1035" builtinId="9" hidden="1"/>
    <cellStyle name="Followed Hyperlink" xfId="1019" builtinId="9" hidden="1"/>
    <cellStyle name="Followed Hyperlink" xfId="1003" builtinId="9" hidden="1"/>
    <cellStyle name="Followed Hyperlink" xfId="987" builtinId="9" hidden="1"/>
    <cellStyle name="Followed Hyperlink" xfId="971" builtinId="9" hidden="1"/>
    <cellStyle name="Followed Hyperlink" xfId="955" builtinId="9" hidden="1"/>
    <cellStyle name="Followed Hyperlink" xfId="939" builtinId="9" hidden="1"/>
    <cellStyle name="Followed Hyperlink" xfId="923" builtinId="9" hidden="1"/>
    <cellStyle name="Followed Hyperlink" xfId="907" builtinId="9" hidden="1"/>
    <cellStyle name="Followed Hyperlink" xfId="891" builtinId="9" hidden="1"/>
    <cellStyle name="Followed Hyperlink" xfId="875" builtinId="9" hidden="1"/>
    <cellStyle name="Followed Hyperlink" xfId="859" builtinId="9" hidden="1"/>
    <cellStyle name="Followed Hyperlink" xfId="843" builtinId="9" hidden="1"/>
    <cellStyle name="Followed Hyperlink" xfId="827" builtinId="9" hidden="1"/>
    <cellStyle name="Followed Hyperlink" xfId="811" builtinId="9" hidden="1"/>
    <cellStyle name="Followed Hyperlink" xfId="795" builtinId="9" hidden="1"/>
    <cellStyle name="Followed Hyperlink" xfId="779" builtinId="9" hidden="1"/>
    <cellStyle name="Followed Hyperlink" xfId="763" builtinId="9" hidden="1"/>
    <cellStyle name="Followed Hyperlink" xfId="747" builtinId="9" hidden="1"/>
    <cellStyle name="Followed Hyperlink" xfId="731" builtinId="9" hidden="1"/>
    <cellStyle name="Followed Hyperlink" xfId="715" builtinId="9" hidden="1"/>
    <cellStyle name="Followed Hyperlink" xfId="699" builtinId="9" hidden="1"/>
    <cellStyle name="Followed Hyperlink" xfId="683" builtinId="9" hidden="1"/>
    <cellStyle name="Followed Hyperlink" xfId="667" builtinId="9" hidden="1"/>
    <cellStyle name="Followed Hyperlink" xfId="651" builtinId="9" hidden="1"/>
    <cellStyle name="Followed Hyperlink" xfId="635" builtinId="9" hidden="1"/>
    <cellStyle name="Followed Hyperlink" xfId="619" builtinId="9" hidden="1"/>
    <cellStyle name="Followed Hyperlink" xfId="603" builtinId="9" hidden="1"/>
    <cellStyle name="Followed Hyperlink" xfId="587" builtinId="9" hidden="1"/>
    <cellStyle name="Followed Hyperlink" xfId="571" builtinId="9" hidden="1"/>
    <cellStyle name="Followed Hyperlink" xfId="555" builtinId="9" hidden="1"/>
    <cellStyle name="Followed Hyperlink" xfId="539" builtinId="9" hidden="1"/>
    <cellStyle name="Followed Hyperlink" xfId="523" builtinId="9" hidden="1"/>
    <cellStyle name="Followed Hyperlink" xfId="507" builtinId="9" hidden="1"/>
    <cellStyle name="Followed Hyperlink" xfId="491" builtinId="9" hidden="1"/>
    <cellStyle name="Followed Hyperlink" xfId="475" builtinId="9" hidden="1"/>
    <cellStyle name="Followed Hyperlink" xfId="459" builtinId="9" hidden="1"/>
    <cellStyle name="Followed Hyperlink" xfId="443" builtinId="9" hidden="1"/>
    <cellStyle name="Followed Hyperlink" xfId="427" builtinId="9" hidden="1"/>
    <cellStyle name="Followed Hyperlink" xfId="411" builtinId="9" hidden="1"/>
    <cellStyle name="Followed Hyperlink" xfId="395" builtinId="9" hidden="1"/>
    <cellStyle name="Followed Hyperlink" xfId="379" builtinId="9" hidden="1"/>
    <cellStyle name="Followed Hyperlink" xfId="363" builtinId="9" hidden="1"/>
    <cellStyle name="Followed Hyperlink" xfId="347" builtinId="9" hidden="1"/>
    <cellStyle name="Followed Hyperlink" xfId="331" builtinId="9" hidden="1"/>
    <cellStyle name="Followed Hyperlink" xfId="315" builtinId="9" hidden="1"/>
    <cellStyle name="Followed Hyperlink" xfId="299" builtinId="9" hidden="1"/>
    <cellStyle name="Followed Hyperlink" xfId="283" builtinId="9" hidden="1"/>
    <cellStyle name="Followed Hyperlink" xfId="267" builtinId="9" hidden="1"/>
    <cellStyle name="Followed Hyperlink" xfId="251" builtinId="9" hidden="1"/>
    <cellStyle name="Followed Hyperlink" xfId="235" builtinId="9" hidden="1"/>
    <cellStyle name="Followed Hyperlink" xfId="219" builtinId="9" hidden="1"/>
    <cellStyle name="Followed Hyperlink" xfId="203" builtinId="9" hidden="1"/>
    <cellStyle name="Followed Hyperlink" xfId="187" builtinId="9" hidden="1"/>
    <cellStyle name="Followed Hyperlink" xfId="171" builtinId="9" hidden="1"/>
    <cellStyle name="Followed Hyperlink" xfId="155" builtinId="9" hidden="1"/>
    <cellStyle name="Followed Hyperlink" xfId="139" builtinId="9" hidden="1"/>
    <cellStyle name="Followed Hyperlink" xfId="123" builtinId="9" hidden="1"/>
    <cellStyle name="Followed Hyperlink" xfId="107" builtinId="9" hidden="1"/>
    <cellStyle name="Followed Hyperlink" xfId="59" builtinId="9" hidden="1"/>
    <cellStyle name="Followed Hyperlink" xfId="69" builtinId="9" hidden="1"/>
    <cellStyle name="Followed Hyperlink" xfId="81" builtinId="9" hidden="1"/>
    <cellStyle name="Followed Hyperlink" xfId="91" builtinId="9" hidden="1"/>
    <cellStyle name="Followed Hyperlink" xfId="87" builtinId="9" hidden="1"/>
    <cellStyle name="Followed Hyperlink" xfId="55" builtinId="9" hidden="1"/>
    <cellStyle name="Followed Hyperlink" xfId="51" builtinId="9" hidden="1"/>
    <cellStyle name="Followed Hyperlink" xfId="41" builtinId="9" hidden="1"/>
    <cellStyle name="Followed Hyperlink" xfId="37" builtinId="9" hidden="1"/>
    <cellStyle name="Followed Hyperlink" xfId="53" builtinId="9" hidden="1"/>
    <cellStyle name="Followed Hyperlink" xfId="43" builtinId="9" hidden="1"/>
    <cellStyle name="Followed Hyperlink" xfId="79" builtinId="9" hidden="1"/>
    <cellStyle name="Followed Hyperlink" xfId="93" builtinId="9" hidden="1"/>
    <cellStyle name="Followed Hyperlink" xfId="83" builtinId="9" hidden="1"/>
    <cellStyle name="Followed Hyperlink" xfId="73" builtinId="9" hidden="1"/>
    <cellStyle name="Followed Hyperlink" xfId="61" builtinId="9" hidden="1"/>
    <cellStyle name="Followed Hyperlink" xfId="103" builtinId="9" hidden="1"/>
    <cellStyle name="Followed Hyperlink" xfId="119" builtinId="9" hidden="1"/>
    <cellStyle name="Followed Hyperlink" xfId="135" builtinId="9" hidden="1"/>
    <cellStyle name="Followed Hyperlink" xfId="151" builtinId="9" hidden="1"/>
    <cellStyle name="Followed Hyperlink" xfId="167" builtinId="9" hidden="1"/>
    <cellStyle name="Followed Hyperlink" xfId="183" builtinId="9" hidden="1"/>
    <cellStyle name="Followed Hyperlink" xfId="199" builtinId="9" hidden="1"/>
    <cellStyle name="Followed Hyperlink" xfId="215" builtinId="9" hidden="1"/>
    <cellStyle name="Followed Hyperlink" xfId="231" builtinId="9" hidden="1"/>
    <cellStyle name="Followed Hyperlink" xfId="247" builtinId="9" hidden="1"/>
    <cellStyle name="Followed Hyperlink" xfId="263" builtinId="9" hidden="1"/>
    <cellStyle name="Followed Hyperlink" xfId="279" builtinId="9" hidden="1"/>
    <cellStyle name="Followed Hyperlink" xfId="295" builtinId="9" hidden="1"/>
    <cellStyle name="Followed Hyperlink" xfId="311" builtinId="9" hidden="1"/>
    <cellStyle name="Followed Hyperlink" xfId="327" builtinId="9" hidden="1"/>
    <cellStyle name="Followed Hyperlink" xfId="343" builtinId="9" hidden="1"/>
    <cellStyle name="Followed Hyperlink" xfId="359" builtinId="9" hidden="1"/>
    <cellStyle name="Followed Hyperlink" xfId="375" builtinId="9" hidden="1"/>
    <cellStyle name="Followed Hyperlink" xfId="391" builtinId="9" hidden="1"/>
    <cellStyle name="Followed Hyperlink" xfId="407" builtinId="9" hidden="1"/>
    <cellStyle name="Followed Hyperlink" xfId="423" builtinId="9" hidden="1"/>
    <cellStyle name="Followed Hyperlink" xfId="439" builtinId="9" hidden="1"/>
    <cellStyle name="Followed Hyperlink" xfId="455" builtinId="9" hidden="1"/>
    <cellStyle name="Followed Hyperlink" xfId="471" builtinId="9" hidden="1"/>
    <cellStyle name="Followed Hyperlink" xfId="487" builtinId="9" hidden="1"/>
    <cellStyle name="Followed Hyperlink" xfId="503" builtinId="9" hidden="1"/>
    <cellStyle name="Followed Hyperlink" xfId="519" builtinId="9" hidden="1"/>
    <cellStyle name="Followed Hyperlink" xfId="535" builtinId="9" hidden="1"/>
    <cellStyle name="Followed Hyperlink" xfId="551" builtinId="9" hidden="1"/>
    <cellStyle name="Followed Hyperlink" xfId="567" builtinId="9" hidden="1"/>
    <cellStyle name="Followed Hyperlink" xfId="583" builtinId="9" hidden="1"/>
    <cellStyle name="Followed Hyperlink" xfId="599" builtinId="9" hidden="1"/>
    <cellStyle name="Followed Hyperlink" xfId="615" builtinId="9" hidden="1"/>
    <cellStyle name="Followed Hyperlink" xfId="631" builtinId="9" hidden="1"/>
    <cellStyle name="Followed Hyperlink" xfId="647" builtinId="9" hidden="1"/>
    <cellStyle name="Followed Hyperlink" xfId="663" builtinId="9" hidden="1"/>
    <cellStyle name="Followed Hyperlink" xfId="679" builtinId="9" hidden="1"/>
    <cellStyle name="Followed Hyperlink" xfId="695" builtinId="9" hidden="1"/>
    <cellStyle name="Followed Hyperlink" xfId="711" builtinId="9" hidden="1"/>
    <cellStyle name="Followed Hyperlink" xfId="727" builtinId="9" hidden="1"/>
    <cellStyle name="Followed Hyperlink" xfId="743" builtinId="9" hidden="1"/>
    <cellStyle name="Followed Hyperlink" xfId="759" builtinId="9" hidden="1"/>
    <cellStyle name="Followed Hyperlink" xfId="775" builtinId="9" hidden="1"/>
    <cellStyle name="Followed Hyperlink" xfId="791" builtinId="9" hidden="1"/>
    <cellStyle name="Followed Hyperlink" xfId="807" builtinId="9" hidden="1"/>
    <cellStyle name="Followed Hyperlink" xfId="823" builtinId="9" hidden="1"/>
    <cellStyle name="Followed Hyperlink" xfId="839" builtinId="9" hidden="1"/>
    <cellStyle name="Followed Hyperlink" xfId="855" builtinId="9" hidden="1"/>
    <cellStyle name="Followed Hyperlink" xfId="871" builtinId="9" hidden="1"/>
    <cellStyle name="Followed Hyperlink" xfId="887" builtinId="9" hidden="1"/>
    <cellStyle name="Followed Hyperlink" xfId="903" builtinId="9" hidden="1"/>
    <cellStyle name="Followed Hyperlink" xfId="919" builtinId="9" hidden="1"/>
    <cellStyle name="Followed Hyperlink" xfId="935" builtinId="9" hidden="1"/>
    <cellStyle name="Followed Hyperlink" xfId="951" builtinId="9" hidden="1"/>
    <cellStyle name="Followed Hyperlink" xfId="967" builtinId="9" hidden="1"/>
    <cellStyle name="Followed Hyperlink" xfId="983" builtinId="9" hidden="1"/>
    <cellStyle name="Followed Hyperlink" xfId="999" builtinId="9" hidden="1"/>
    <cellStyle name="Followed Hyperlink" xfId="1015" builtinId="9" hidden="1"/>
    <cellStyle name="Followed Hyperlink" xfId="1031" builtinId="9" hidden="1"/>
    <cellStyle name="Followed Hyperlink" xfId="1047" builtinId="9" hidden="1"/>
    <cellStyle name="Followed Hyperlink" xfId="1063" builtinId="9" hidden="1"/>
    <cellStyle name="Followed Hyperlink" xfId="1079" builtinId="9" hidden="1"/>
    <cellStyle name="Followed Hyperlink" xfId="1096" builtinId="9" hidden="1"/>
    <cellStyle name="Followed Hyperlink" xfId="1112" builtinId="9" hidden="1"/>
    <cellStyle name="Followed Hyperlink" xfId="1128" builtinId="9" hidden="1"/>
    <cellStyle name="Followed Hyperlink" xfId="1144" builtinId="9" hidden="1"/>
    <cellStyle name="Followed Hyperlink" xfId="1160" builtinId="9" hidden="1"/>
    <cellStyle name="Followed Hyperlink" xfId="1176" builtinId="9" hidden="1"/>
    <cellStyle name="Followed Hyperlink" xfId="1192" builtinId="9" hidden="1"/>
    <cellStyle name="Followed Hyperlink" xfId="1208" builtinId="9" hidden="1"/>
    <cellStyle name="Followed Hyperlink" xfId="1224" builtinId="9" hidden="1"/>
    <cellStyle name="Followed Hyperlink" xfId="1240" builtinId="9" hidden="1"/>
    <cellStyle name="Followed Hyperlink" xfId="1256" builtinId="9" hidden="1"/>
    <cellStyle name="Followed Hyperlink" xfId="1272" builtinId="9" hidden="1"/>
    <cellStyle name="Followed Hyperlink" xfId="1288" builtinId="9" hidden="1"/>
    <cellStyle name="Followed Hyperlink" xfId="1304" builtinId="9" hidden="1"/>
    <cellStyle name="Followed Hyperlink" xfId="1320" builtinId="9" hidden="1"/>
    <cellStyle name="Followed Hyperlink" xfId="1336" builtinId="9" hidden="1"/>
    <cellStyle name="Followed Hyperlink" xfId="1352" builtinId="9" hidden="1"/>
    <cellStyle name="Followed Hyperlink" xfId="1368" builtinId="9" hidden="1"/>
    <cellStyle name="Followed Hyperlink" xfId="1384" builtinId="9" hidden="1"/>
    <cellStyle name="Followed Hyperlink" xfId="1400" builtinId="9" hidden="1"/>
    <cellStyle name="Followed Hyperlink" xfId="1416" builtinId="9" hidden="1"/>
    <cellStyle name="Followed Hyperlink" xfId="1432" builtinId="9" hidden="1"/>
    <cellStyle name="Followed Hyperlink" xfId="1448" builtinId="9" hidden="1"/>
    <cellStyle name="Followed Hyperlink" xfId="1464" builtinId="9" hidden="1"/>
    <cellStyle name="Followed Hyperlink" xfId="1480" builtinId="9" hidden="1"/>
    <cellStyle name="Followed Hyperlink" xfId="1496" builtinId="9" hidden="1"/>
    <cellStyle name="Followed Hyperlink" xfId="1512" builtinId="9" hidden="1"/>
    <cellStyle name="Followed Hyperlink" xfId="1528" builtinId="9" hidden="1"/>
    <cellStyle name="Followed Hyperlink" xfId="1544" builtinId="9" hidden="1"/>
    <cellStyle name="Followed Hyperlink" xfId="1560" builtinId="9" hidden="1"/>
    <cellStyle name="Followed Hyperlink" xfId="1576" builtinId="9" hidden="1"/>
    <cellStyle name="Followed Hyperlink" xfId="1592" builtinId="9" hidden="1"/>
    <cellStyle name="Followed Hyperlink" xfId="1608" builtinId="9" hidden="1"/>
    <cellStyle name="Followed Hyperlink" xfId="1624" builtinId="9" hidden="1"/>
    <cellStyle name="Followed Hyperlink" xfId="1640" builtinId="9" hidden="1"/>
    <cellStyle name="Followed Hyperlink" xfId="1656" builtinId="9" hidden="1"/>
    <cellStyle name="Followed Hyperlink" xfId="1672" builtinId="9" hidden="1"/>
    <cellStyle name="Followed Hyperlink" xfId="1688" builtinId="9" hidden="1"/>
    <cellStyle name="Followed Hyperlink" xfId="1704" builtinId="9" hidden="1"/>
    <cellStyle name="Followed Hyperlink" xfId="1720" builtinId="9" hidden="1"/>
    <cellStyle name="Followed Hyperlink" xfId="1736" builtinId="9" hidden="1"/>
    <cellStyle name="Followed Hyperlink" xfId="1752" builtinId="9" hidden="1"/>
    <cellStyle name="Followed Hyperlink" xfId="1768" builtinId="9" hidden="1"/>
    <cellStyle name="Followed Hyperlink" xfId="1784" builtinId="9" hidden="1"/>
    <cellStyle name="Followed Hyperlink" xfId="1800" builtinId="9" hidden="1"/>
    <cellStyle name="Followed Hyperlink" xfId="1816" builtinId="9" hidden="1"/>
    <cellStyle name="Followed Hyperlink" xfId="1832" builtinId="9" hidden="1"/>
    <cellStyle name="Followed Hyperlink" xfId="1848" builtinId="9" hidden="1"/>
    <cellStyle name="Followed Hyperlink" xfId="1864" builtinId="9" hidden="1"/>
    <cellStyle name="Followed Hyperlink" xfId="1880" builtinId="9" hidden="1"/>
    <cellStyle name="Followed Hyperlink" xfId="1896" builtinId="9" hidden="1"/>
    <cellStyle name="Followed Hyperlink" xfId="1912" builtinId="9" hidden="1"/>
    <cellStyle name="Followed Hyperlink" xfId="1928" builtinId="9" hidden="1"/>
    <cellStyle name="Followed Hyperlink" xfId="1944" builtinId="9" hidden="1"/>
    <cellStyle name="Followed Hyperlink" xfId="1960" builtinId="9" hidden="1"/>
    <cellStyle name="Followed Hyperlink" xfId="1976" builtinId="9" hidden="1"/>
    <cellStyle name="Followed Hyperlink" xfId="1992" builtinId="9" hidden="1"/>
    <cellStyle name="Followed Hyperlink" xfId="2008" builtinId="9" hidden="1"/>
    <cellStyle name="Followed Hyperlink" xfId="2024" builtinId="9" hidden="1"/>
    <cellStyle name="Followed Hyperlink" xfId="2040" builtinId="9" hidden="1"/>
    <cellStyle name="Followed Hyperlink" xfId="2056" builtinId="9" hidden="1"/>
    <cellStyle name="Followed Hyperlink" xfId="2072" builtinId="9" hidden="1"/>
    <cellStyle name="Followed Hyperlink" xfId="2088" builtinId="9" hidden="1"/>
    <cellStyle name="Followed Hyperlink" xfId="2104" builtinId="9" hidden="1"/>
    <cellStyle name="Followed Hyperlink" xfId="2120" builtinId="9" hidden="1"/>
    <cellStyle name="Followed Hyperlink" xfId="2136" builtinId="9" hidden="1"/>
    <cellStyle name="Followed Hyperlink" xfId="2152" builtinId="9" hidden="1"/>
    <cellStyle name="Followed Hyperlink" xfId="2168" builtinId="9" hidden="1"/>
    <cellStyle name="Followed Hyperlink" xfId="2184" builtinId="9" hidden="1"/>
    <cellStyle name="Followed Hyperlink" xfId="2200" builtinId="9" hidden="1"/>
    <cellStyle name="Followed Hyperlink" xfId="2216" builtinId="9" hidden="1"/>
    <cellStyle name="Followed Hyperlink" xfId="2232" builtinId="9" hidden="1"/>
    <cellStyle name="Followed Hyperlink" xfId="2248" builtinId="9" hidden="1"/>
    <cellStyle name="Followed Hyperlink" xfId="2264" builtinId="9" hidden="1"/>
    <cellStyle name="Followed Hyperlink" xfId="2280" builtinId="9" hidden="1"/>
    <cellStyle name="Followed Hyperlink" xfId="2296" builtinId="9" hidden="1"/>
    <cellStyle name="Followed Hyperlink" xfId="2312" builtinId="9" hidden="1"/>
    <cellStyle name="Followed Hyperlink" xfId="2328" builtinId="9" hidden="1"/>
    <cellStyle name="Followed Hyperlink" xfId="2344" builtinId="9" hidden="1"/>
    <cellStyle name="Followed Hyperlink" xfId="2360" builtinId="9" hidden="1"/>
    <cellStyle name="Followed Hyperlink" xfId="2376" builtinId="9" hidden="1"/>
    <cellStyle name="Followed Hyperlink" xfId="2392" builtinId="9" hidden="1"/>
    <cellStyle name="Followed Hyperlink" xfId="2408" builtinId="9" hidden="1"/>
    <cellStyle name="Followed Hyperlink" xfId="2424" builtinId="9" hidden="1"/>
    <cellStyle name="Followed Hyperlink" xfId="2440" builtinId="9" hidden="1"/>
    <cellStyle name="Followed Hyperlink" xfId="2456" builtinId="9" hidden="1"/>
    <cellStyle name="Followed Hyperlink" xfId="2472" builtinId="9" hidden="1"/>
    <cellStyle name="Followed Hyperlink" xfId="2488" builtinId="9" hidden="1"/>
    <cellStyle name="Followed Hyperlink" xfId="2504" builtinId="9" hidden="1"/>
    <cellStyle name="Followed Hyperlink" xfId="2520" builtinId="9" hidden="1"/>
    <cellStyle name="Followed Hyperlink" xfId="2537" builtinId="9" hidden="1"/>
    <cellStyle name="Followed Hyperlink" xfId="2553" builtinId="9" hidden="1"/>
    <cellStyle name="Followed Hyperlink" xfId="2569" builtinId="9" hidden="1"/>
    <cellStyle name="Followed Hyperlink" xfId="2585" builtinId="9" hidden="1"/>
    <cellStyle name="Followed Hyperlink" xfId="2601" builtinId="9" hidden="1"/>
    <cellStyle name="Followed Hyperlink" xfId="2617" builtinId="9" hidden="1"/>
    <cellStyle name="Followed Hyperlink" xfId="2633" builtinId="9" hidden="1"/>
    <cellStyle name="Followed Hyperlink" xfId="2649" builtinId="9" hidden="1"/>
    <cellStyle name="Followed Hyperlink" xfId="2665" builtinId="9" hidden="1"/>
    <cellStyle name="Followed Hyperlink" xfId="2681" builtinId="9" hidden="1"/>
    <cellStyle name="Followed Hyperlink" xfId="2697" builtinId="9" hidden="1"/>
    <cellStyle name="Followed Hyperlink" xfId="2713" builtinId="9" hidden="1"/>
    <cellStyle name="Followed Hyperlink" xfId="2729" builtinId="9" hidden="1"/>
    <cellStyle name="Followed Hyperlink" xfId="2745" builtinId="9" hidden="1"/>
    <cellStyle name="Followed Hyperlink" xfId="2761" builtinId="9" hidden="1"/>
    <cellStyle name="Followed Hyperlink" xfId="2777" builtinId="9" hidden="1"/>
    <cellStyle name="Followed Hyperlink" xfId="2793" builtinId="9" hidden="1"/>
    <cellStyle name="Followed Hyperlink" xfId="2809" builtinId="9" hidden="1"/>
    <cellStyle name="Followed Hyperlink" xfId="2825" builtinId="9" hidden="1"/>
    <cellStyle name="Followed Hyperlink" xfId="2841" builtinId="9" hidden="1"/>
    <cellStyle name="Followed Hyperlink" xfId="2857" builtinId="9" hidden="1"/>
    <cellStyle name="Followed Hyperlink" xfId="2873" builtinId="9" hidden="1"/>
    <cellStyle name="Followed Hyperlink" xfId="2889" builtinId="9" hidden="1"/>
    <cellStyle name="Followed Hyperlink" xfId="2905" builtinId="9" hidden="1"/>
    <cellStyle name="Followed Hyperlink" xfId="2921" builtinId="9" hidden="1"/>
    <cellStyle name="Followed Hyperlink" xfId="2937" builtinId="9" hidden="1"/>
    <cellStyle name="Followed Hyperlink" xfId="2953" builtinId="9" hidden="1"/>
    <cellStyle name="Followed Hyperlink" xfId="2969" builtinId="9" hidden="1"/>
    <cellStyle name="Followed Hyperlink" xfId="2985" builtinId="9" hidden="1"/>
    <cellStyle name="Followed Hyperlink" xfId="3001" builtinId="9" hidden="1"/>
    <cellStyle name="Followed Hyperlink" xfId="3017" builtinId="9" hidden="1"/>
    <cellStyle name="Followed Hyperlink" xfId="3033" builtinId="9" hidden="1"/>
    <cellStyle name="Followed Hyperlink" xfId="3049" builtinId="9" hidden="1"/>
    <cellStyle name="Followed Hyperlink" xfId="3065" builtinId="9" hidden="1"/>
    <cellStyle name="Followed Hyperlink" xfId="3081" builtinId="9" hidden="1"/>
    <cellStyle name="Followed Hyperlink" xfId="3097" builtinId="9" hidden="1"/>
    <cellStyle name="Followed Hyperlink" xfId="3113" builtinId="9" hidden="1"/>
    <cellStyle name="Followed Hyperlink" xfId="3129" builtinId="9" hidden="1"/>
    <cellStyle name="Followed Hyperlink" xfId="3145" builtinId="9" hidden="1"/>
    <cellStyle name="Followed Hyperlink" xfId="3161" builtinId="9" hidden="1"/>
    <cellStyle name="Followed Hyperlink" xfId="3177" builtinId="9" hidden="1"/>
    <cellStyle name="Followed Hyperlink" xfId="3193" builtinId="9" hidden="1"/>
    <cellStyle name="Followed Hyperlink" xfId="3209" builtinId="9" hidden="1"/>
    <cellStyle name="Followed Hyperlink" xfId="3225" builtinId="9" hidden="1"/>
    <cellStyle name="Followed Hyperlink" xfId="3241" builtinId="9" hidden="1"/>
    <cellStyle name="Followed Hyperlink" xfId="3257" builtinId="9" hidden="1"/>
    <cellStyle name="Followed Hyperlink" xfId="3273" builtinId="9" hidden="1"/>
    <cellStyle name="Followed Hyperlink" xfId="3289" builtinId="9" hidden="1"/>
    <cellStyle name="Followed Hyperlink" xfId="3305" builtinId="9" hidden="1"/>
    <cellStyle name="Followed Hyperlink" xfId="3321" builtinId="9" hidden="1"/>
    <cellStyle name="Followed Hyperlink" xfId="3337" builtinId="9" hidden="1"/>
    <cellStyle name="Followed Hyperlink" xfId="3353" builtinId="9" hidden="1"/>
    <cellStyle name="Followed Hyperlink" xfId="3369" builtinId="9" hidden="1"/>
    <cellStyle name="Followed Hyperlink" xfId="3385" builtinId="9" hidden="1"/>
    <cellStyle name="Followed Hyperlink" xfId="3401" builtinId="9" hidden="1"/>
    <cellStyle name="Followed Hyperlink" xfId="3417" builtinId="9" hidden="1"/>
    <cellStyle name="Followed Hyperlink" xfId="3433" builtinId="9" hidden="1"/>
    <cellStyle name="Followed Hyperlink" xfId="3449" builtinId="9" hidden="1"/>
    <cellStyle name="Followed Hyperlink" xfId="3465" builtinId="9" hidden="1"/>
    <cellStyle name="Followed Hyperlink" xfId="3481" builtinId="9" hidden="1"/>
    <cellStyle name="Followed Hyperlink" xfId="3497" builtinId="9" hidden="1"/>
    <cellStyle name="Followed Hyperlink" xfId="3513" builtinId="9" hidden="1"/>
    <cellStyle name="Followed Hyperlink" xfId="3529" builtinId="9" hidden="1"/>
    <cellStyle name="Followed Hyperlink" xfId="3545" builtinId="9" hidden="1"/>
    <cellStyle name="Followed Hyperlink" xfId="3561" builtinId="9" hidden="1"/>
    <cellStyle name="Followed Hyperlink" xfId="3577" builtinId="9" hidden="1"/>
    <cellStyle name="Followed Hyperlink" xfId="3593" builtinId="9" hidden="1"/>
    <cellStyle name="Followed Hyperlink" xfId="3609" builtinId="9" hidden="1"/>
    <cellStyle name="Followed Hyperlink" xfId="3625" builtinId="9" hidden="1"/>
    <cellStyle name="Followed Hyperlink" xfId="3641" builtinId="9" hidden="1"/>
    <cellStyle name="Followed Hyperlink" xfId="3657" builtinId="9" hidden="1"/>
    <cellStyle name="Followed Hyperlink" xfId="3673" builtinId="9" hidden="1"/>
    <cellStyle name="Followed Hyperlink" xfId="3689" builtinId="9" hidden="1"/>
    <cellStyle name="Followed Hyperlink" xfId="3705" builtinId="9" hidden="1"/>
    <cellStyle name="Followed Hyperlink" xfId="3721" builtinId="9" hidden="1"/>
    <cellStyle name="Followed Hyperlink" xfId="3737" builtinId="9" hidden="1"/>
    <cellStyle name="Followed Hyperlink" xfId="3753" builtinId="9" hidden="1"/>
    <cellStyle name="Followed Hyperlink" xfId="3769" builtinId="9" hidden="1"/>
    <cellStyle name="Followed Hyperlink" xfId="3785" builtinId="9" hidden="1"/>
    <cellStyle name="Followed Hyperlink" xfId="3801" builtinId="9" hidden="1"/>
    <cellStyle name="Followed Hyperlink" xfId="3817" builtinId="9" hidden="1"/>
    <cellStyle name="Followed Hyperlink" xfId="3833" builtinId="9" hidden="1"/>
    <cellStyle name="Followed Hyperlink" xfId="3849" builtinId="9" hidden="1"/>
    <cellStyle name="Followed Hyperlink" xfId="3865" builtinId="9" hidden="1"/>
    <cellStyle name="Followed Hyperlink" xfId="3881" builtinId="9" hidden="1"/>
    <cellStyle name="Followed Hyperlink" xfId="3897" builtinId="9" hidden="1"/>
    <cellStyle name="Followed Hyperlink" xfId="3913" builtinId="9" hidden="1"/>
    <cellStyle name="Followed Hyperlink" xfId="3929" builtinId="9" hidden="1"/>
    <cellStyle name="Followed Hyperlink" xfId="3945" builtinId="9" hidden="1"/>
    <cellStyle name="Followed Hyperlink" xfId="3961" builtinId="9" hidden="1"/>
    <cellStyle name="Followed Hyperlink" xfId="3977" builtinId="9" hidden="1"/>
    <cellStyle name="Followed Hyperlink" xfId="3993" builtinId="9" hidden="1"/>
    <cellStyle name="Followed Hyperlink" xfId="4009" builtinId="9" hidden="1"/>
    <cellStyle name="Followed Hyperlink" xfId="4025" builtinId="9" hidden="1"/>
    <cellStyle name="Followed Hyperlink" xfId="4041" builtinId="9" hidden="1"/>
    <cellStyle name="Followed Hyperlink" xfId="4057" builtinId="9" hidden="1"/>
    <cellStyle name="Followed Hyperlink" xfId="4073" builtinId="9" hidden="1"/>
    <cellStyle name="Followed Hyperlink" xfId="4089" builtinId="9" hidden="1"/>
    <cellStyle name="Followed Hyperlink" xfId="4105" builtinId="9" hidden="1"/>
    <cellStyle name="Followed Hyperlink" xfId="4121" builtinId="9" hidden="1"/>
    <cellStyle name="Followed Hyperlink" xfId="4137" builtinId="9" hidden="1"/>
    <cellStyle name="Followed Hyperlink" xfId="4153" builtinId="9" hidden="1"/>
    <cellStyle name="Followed Hyperlink" xfId="4169" builtinId="9" hidden="1"/>
    <cellStyle name="Followed Hyperlink" xfId="4185" builtinId="9" hidden="1"/>
    <cellStyle name="Followed Hyperlink" xfId="4201" builtinId="9" hidden="1"/>
    <cellStyle name="Followed Hyperlink" xfId="4217" builtinId="9" hidden="1"/>
    <cellStyle name="Followed Hyperlink" xfId="4233" builtinId="9" hidden="1"/>
    <cellStyle name="Followed Hyperlink" xfId="4249" builtinId="9" hidden="1"/>
    <cellStyle name="Followed Hyperlink" xfId="4265" builtinId="9" hidden="1"/>
    <cellStyle name="Followed Hyperlink" xfId="4281" builtinId="9" hidden="1"/>
    <cellStyle name="Followed Hyperlink" xfId="4297" builtinId="9" hidden="1"/>
    <cellStyle name="Followed Hyperlink" xfId="4313" builtinId="9" hidden="1"/>
    <cellStyle name="Followed Hyperlink" xfId="4329" builtinId="9" hidden="1"/>
    <cellStyle name="Followed Hyperlink" xfId="4345" builtinId="9" hidden="1"/>
    <cellStyle name="Followed Hyperlink" xfId="4361" builtinId="9" hidden="1"/>
    <cellStyle name="Followed Hyperlink" xfId="4377" builtinId="9" hidden="1"/>
    <cellStyle name="Followed Hyperlink" xfId="4393" builtinId="9" hidden="1"/>
    <cellStyle name="Followed Hyperlink" xfId="4409" builtinId="9" hidden="1"/>
    <cellStyle name="Followed Hyperlink" xfId="4425" builtinId="9" hidden="1"/>
    <cellStyle name="Followed Hyperlink" xfId="4441" builtinId="9" hidden="1"/>
    <cellStyle name="Followed Hyperlink" xfId="4457" builtinId="9" hidden="1"/>
    <cellStyle name="Followed Hyperlink" xfId="4473" builtinId="9" hidden="1"/>
    <cellStyle name="Followed Hyperlink" xfId="4489" builtinId="9" hidden="1"/>
    <cellStyle name="Followed Hyperlink" xfId="4505" builtinId="9" hidden="1"/>
    <cellStyle name="Followed Hyperlink" xfId="4521" builtinId="9" hidden="1"/>
    <cellStyle name="Followed Hyperlink" xfId="4537" builtinId="9" hidden="1"/>
    <cellStyle name="Followed Hyperlink" xfId="4553" builtinId="9" hidden="1"/>
    <cellStyle name="Followed Hyperlink" xfId="4569" builtinId="9" hidden="1"/>
    <cellStyle name="Followed Hyperlink" xfId="4585" builtinId="9" hidden="1"/>
    <cellStyle name="Followed Hyperlink" xfId="4601" builtinId="9" hidden="1"/>
    <cellStyle name="Followed Hyperlink" xfId="4617" builtinId="9" hidden="1"/>
    <cellStyle name="Followed Hyperlink" xfId="4633" builtinId="9" hidden="1"/>
    <cellStyle name="Followed Hyperlink" xfId="4649" builtinId="9" hidden="1"/>
    <cellStyle name="Followed Hyperlink" xfId="4665" builtinId="9" hidden="1"/>
    <cellStyle name="Followed Hyperlink" xfId="4681" builtinId="9" hidden="1"/>
    <cellStyle name="Followed Hyperlink" xfId="4697" builtinId="9" hidden="1"/>
    <cellStyle name="Followed Hyperlink" xfId="4713" builtinId="9" hidden="1"/>
    <cellStyle name="Followed Hyperlink" xfId="4729" builtinId="9" hidden="1"/>
    <cellStyle name="Followed Hyperlink" xfId="4745" builtinId="9" hidden="1"/>
    <cellStyle name="Followed Hyperlink" xfId="4761" builtinId="9" hidden="1"/>
    <cellStyle name="Followed Hyperlink" xfId="4777" builtinId="9" hidden="1"/>
    <cellStyle name="Followed Hyperlink" xfId="4793" builtinId="9" hidden="1"/>
    <cellStyle name="Followed Hyperlink" xfId="4809" builtinId="9" hidden="1"/>
    <cellStyle name="Followed Hyperlink" xfId="4825" builtinId="9" hidden="1"/>
    <cellStyle name="Followed Hyperlink" xfId="4841" builtinId="9" hidden="1"/>
    <cellStyle name="Followed Hyperlink" xfId="4857" builtinId="9" hidden="1"/>
    <cellStyle name="Followed Hyperlink" xfId="4873" builtinId="9" hidden="1"/>
    <cellStyle name="Followed Hyperlink" xfId="4889" builtinId="9" hidden="1"/>
    <cellStyle name="Followed Hyperlink" xfId="4905" builtinId="9" hidden="1"/>
    <cellStyle name="Followed Hyperlink" xfId="4921" builtinId="9" hidden="1"/>
    <cellStyle name="Followed Hyperlink" xfId="4937" builtinId="9" hidden="1"/>
    <cellStyle name="Followed Hyperlink" xfId="4953" builtinId="9" hidden="1"/>
    <cellStyle name="Followed Hyperlink" xfId="4969" builtinId="9" hidden="1"/>
    <cellStyle name="Followed Hyperlink" xfId="4985" builtinId="9" hidden="1"/>
    <cellStyle name="Followed Hyperlink" xfId="5001" builtinId="9" hidden="1"/>
    <cellStyle name="Followed Hyperlink" xfId="5017" builtinId="9" hidden="1"/>
    <cellStyle name="Followed Hyperlink" xfId="5033" builtinId="9" hidden="1"/>
    <cellStyle name="Followed Hyperlink" xfId="5049" builtinId="9" hidden="1"/>
    <cellStyle name="Followed Hyperlink" xfId="5065" builtinId="9" hidden="1"/>
    <cellStyle name="Followed Hyperlink" xfId="5081" builtinId="9" hidden="1"/>
    <cellStyle name="Followed Hyperlink" xfId="5097" builtinId="9" hidden="1"/>
    <cellStyle name="Followed Hyperlink" xfId="5113" builtinId="9" hidden="1"/>
    <cellStyle name="Followed Hyperlink" xfId="5129" builtinId="9" hidden="1"/>
    <cellStyle name="Followed Hyperlink" xfId="5145" builtinId="9" hidden="1"/>
    <cellStyle name="Followed Hyperlink" xfId="5161" builtinId="9" hidden="1"/>
    <cellStyle name="Followed Hyperlink" xfId="5177" builtinId="9" hidden="1"/>
    <cellStyle name="Followed Hyperlink" xfId="5193" builtinId="9" hidden="1"/>
    <cellStyle name="Followed Hyperlink" xfId="5209" builtinId="9" hidden="1"/>
    <cellStyle name="Followed Hyperlink" xfId="5225" builtinId="9" hidden="1"/>
    <cellStyle name="Followed Hyperlink" xfId="5241" builtinId="9" hidden="1"/>
    <cellStyle name="Followed Hyperlink" xfId="5257" builtinId="9" hidden="1"/>
    <cellStyle name="Followed Hyperlink" xfId="5273" builtinId="9" hidden="1"/>
    <cellStyle name="Followed Hyperlink" xfId="5289" builtinId="9" hidden="1"/>
    <cellStyle name="Followed Hyperlink" xfId="5305" builtinId="9" hidden="1"/>
    <cellStyle name="Followed Hyperlink" xfId="5321" builtinId="9" hidden="1"/>
    <cellStyle name="Followed Hyperlink" xfId="5337" builtinId="9" hidden="1"/>
    <cellStyle name="Followed Hyperlink" xfId="5353" builtinId="9" hidden="1"/>
    <cellStyle name="Followed Hyperlink" xfId="5369" builtinId="9" hidden="1"/>
    <cellStyle name="Followed Hyperlink" xfId="5385" builtinId="9" hidden="1"/>
    <cellStyle name="Followed Hyperlink" xfId="5401" builtinId="9" hidden="1"/>
    <cellStyle name="Followed Hyperlink" xfId="5417" builtinId="9" hidden="1"/>
    <cellStyle name="Followed Hyperlink" xfId="5433" builtinId="9" hidden="1"/>
    <cellStyle name="Followed Hyperlink" xfId="5449" builtinId="9" hidden="1"/>
    <cellStyle name="Followed Hyperlink" xfId="5465" builtinId="9" hidden="1"/>
    <cellStyle name="Followed Hyperlink" xfId="5481" builtinId="9" hidden="1"/>
    <cellStyle name="Followed Hyperlink" xfId="5497" builtinId="9" hidden="1"/>
    <cellStyle name="Followed Hyperlink" xfId="5513" builtinId="9" hidden="1"/>
    <cellStyle name="Followed Hyperlink" xfId="5529" builtinId="9" hidden="1"/>
    <cellStyle name="Followed Hyperlink" xfId="5545" builtinId="9" hidden="1"/>
    <cellStyle name="Followed Hyperlink" xfId="5561" builtinId="9" hidden="1"/>
    <cellStyle name="Followed Hyperlink" xfId="5577" builtinId="9" hidden="1"/>
    <cellStyle name="Followed Hyperlink" xfId="5593" builtinId="9" hidden="1"/>
    <cellStyle name="Followed Hyperlink" xfId="5609" builtinId="9" hidden="1"/>
    <cellStyle name="Followed Hyperlink" xfId="5625" builtinId="9" hidden="1"/>
    <cellStyle name="Followed Hyperlink" xfId="5641" builtinId="9" hidden="1"/>
    <cellStyle name="Followed Hyperlink" xfId="5657" builtinId="9" hidden="1"/>
    <cellStyle name="Followed Hyperlink" xfId="5673" builtinId="9" hidden="1"/>
    <cellStyle name="Followed Hyperlink" xfId="5689" builtinId="9" hidden="1"/>
    <cellStyle name="Followed Hyperlink" xfId="5705" builtinId="9" hidden="1"/>
    <cellStyle name="Followed Hyperlink" xfId="5721" builtinId="9" hidden="1"/>
    <cellStyle name="Followed Hyperlink" xfId="5737" builtinId="9" hidden="1"/>
    <cellStyle name="Followed Hyperlink" xfId="5753" builtinId="9" hidden="1"/>
    <cellStyle name="Followed Hyperlink" xfId="5769" builtinId="9" hidden="1"/>
    <cellStyle name="Followed Hyperlink" xfId="5785" builtinId="9" hidden="1"/>
    <cellStyle name="Followed Hyperlink" xfId="5801" builtinId="9" hidden="1"/>
    <cellStyle name="Followed Hyperlink" xfId="5817" builtinId="9" hidden="1"/>
    <cellStyle name="Followed Hyperlink" xfId="5833" builtinId="9" hidden="1"/>
    <cellStyle name="Followed Hyperlink" xfId="5834" builtinId="9" hidden="1"/>
    <cellStyle name="Followed Hyperlink" xfId="5818" builtinId="9" hidden="1"/>
    <cellStyle name="Followed Hyperlink" xfId="5802" builtinId="9" hidden="1"/>
    <cellStyle name="Followed Hyperlink" xfId="5786" builtinId="9" hidden="1"/>
    <cellStyle name="Followed Hyperlink" xfId="5770" builtinId="9" hidden="1"/>
    <cellStyle name="Followed Hyperlink" xfId="5754" builtinId="9" hidden="1"/>
    <cellStyle name="Followed Hyperlink" xfId="5738" builtinId="9" hidden="1"/>
    <cellStyle name="Followed Hyperlink" xfId="5722" builtinId="9" hidden="1"/>
    <cellStyle name="Followed Hyperlink" xfId="5706" builtinId="9" hidden="1"/>
    <cellStyle name="Followed Hyperlink" xfId="5690" builtinId="9" hidden="1"/>
    <cellStyle name="Followed Hyperlink" xfId="5674" builtinId="9" hidden="1"/>
    <cellStyle name="Followed Hyperlink" xfId="5658" builtinId="9" hidden="1"/>
    <cellStyle name="Followed Hyperlink" xfId="5642" builtinId="9" hidden="1"/>
    <cellStyle name="Followed Hyperlink" xfId="5626" builtinId="9" hidden="1"/>
    <cellStyle name="Followed Hyperlink" xfId="5610" builtinId="9" hidden="1"/>
    <cellStyle name="Followed Hyperlink" xfId="5594" builtinId="9" hidden="1"/>
    <cellStyle name="Followed Hyperlink" xfId="5578" builtinId="9" hidden="1"/>
    <cellStyle name="Followed Hyperlink" xfId="5562" builtinId="9" hidden="1"/>
    <cellStyle name="Followed Hyperlink" xfId="5546" builtinId="9" hidden="1"/>
    <cellStyle name="Followed Hyperlink" xfId="5530" builtinId="9" hidden="1"/>
    <cellStyle name="Followed Hyperlink" xfId="5514" builtinId="9" hidden="1"/>
    <cellStyle name="Followed Hyperlink" xfId="5498" builtinId="9" hidden="1"/>
    <cellStyle name="Followed Hyperlink" xfId="5482" builtinId="9" hidden="1"/>
    <cellStyle name="Followed Hyperlink" xfId="5466" builtinId="9" hidden="1"/>
    <cellStyle name="Followed Hyperlink" xfId="5450" builtinId="9" hidden="1"/>
    <cellStyle name="Followed Hyperlink" xfId="5434" builtinId="9" hidden="1"/>
    <cellStyle name="Followed Hyperlink" xfId="5418" builtinId="9" hidden="1"/>
    <cellStyle name="Followed Hyperlink" xfId="5402" builtinId="9" hidden="1"/>
    <cellStyle name="Followed Hyperlink" xfId="5386" builtinId="9" hidden="1"/>
    <cellStyle name="Followed Hyperlink" xfId="5370" builtinId="9" hidden="1"/>
    <cellStyle name="Followed Hyperlink" xfId="5354" builtinId="9" hidden="1"/>
    <cellStyle name="Followed Hyperlink" xfId="5338" builtinId="9" hidden="1"/>
    <cellStyle name="Followed Hyperlink" xfId="5322" builtinId="9" hidden="1"/>
    <cellStyle name="Followed Hyperlink" xfId="5306" builtinId="9" hidden="1"/>
    <cellStyle name="Followed Hyperlink" xfId="5290" builtinId="9" hidden="1"/>
    <cellStyle name="Followed Hyperlink" xfId="5274" builtinId="9" hidden="1"/>
    <cellStyle name="Followed Hyperlink" xfId="5258" builtinId="9" hidden="1"/>
    <cellStyle name="Followed Hyperlink" xfId="5242" builtinId="9" hidden="1"/>
    <cellStyle name="Followed Hyperlink" xfId="5226" builtinId="9" hidden="1"/>
    <cellStyle name="Followed Hyperlink" xfId="5210" builtinId="9" hidden="1"/>
    <cellStyle name="Followed Hyperlink" xfId="5194" builtinId="9" hidden="1"/>
    <cellStyle name="Followed Hyperlink" xfId="5178" builtinId="9" hidden="1"/>
    <cellStyle name="Followed Hyperlink" xfId="5162" builtinId="9" hidden="1"/>
    <cellStyle name="Followed Hyperlink" xfId="5146" builtinId="9" hidden="1"/>
    <cellStyle name="Followed Hyperlink" xfId="5130" builtinId="9" hidden="1"/>
    <cellStyle name="Followed Hyperlink" xfId="5114" builtinId="9" hidden="1"/>
    <cellStyle name="Followed Hyperlink" xfId="5098" builtinId="9" hidden="1"/>
    <cellStyle name="Followed Hyperlink" xfId="5082" builtinId="9" hidden="1"/>
    <cellStyle name="Followed Hyperlink" xfId="5066" builtinId="9" hidden="1"/>
    <cellStyle name="Followed Hyperlink" xfId="5050" builtinId="9" hidden="1"/>
    <cellStyle name="Followed Hyperlink" xfId="5034" builtinId="9" hidden="1"/>
    <cellStyle name="Followed Hyperlink" xfId="5018" builtinId="9" hidden="1"/>
    <cellStyle name="Followed Hyperlink" xfId="5002" builtinId="9" hidden="1"/>
    <cellStyle name="Followed Hyperlink" xfId="4986" builtinId="9" hidden="1"/>
    <cellStyle name="Followed Hyperlink" xfId="4970" builtinId="9" hidden="1"/>
    <cellStyle name="Followed Hyperlink" xfId="4954" builtinId="9" hidden="1"/>
    <cellStyle name="Followed Hyperlink" xfId="4938" builtinId="9" hidden="1"/>
    <cellStyle name="Followed Hyperlink" xfId="4922" builtinId="9" hidden="1"/>
    <cellStyle name="Followed Hyperlink" xfId="4906" builtinId="9" hidden="1"/>
    <cellStyle name="Followed Hyperlink" xfId="4890" builtinId="9" hidden="1"/>
    <cellStyle name="Followed Hyperlink" xfId="4874" builtinId="9" hidden="1"/>
    <cellStyle name="Followed Hyperlink" xfId="4858" builtinId="9" hidden="1"/>
    <cellStyle name="Followed Hyperlink" xfId="4842" builtinId="9" hidden="1"/>
    <cellStyle name="Followed Hyperlink" xfId="4826" builtinId="9" hidden="1"/>
    <cellStyle name="Followed Hyperlink" xfId="4810" builtinId="9" hidden="1"/>
    <cellStyle name="Followed Hyperlink" xfId="4794" builtinId="9" hidden="1"/>
    <cellStyle name="Followed Hyperlink" xfId="4778" builtinId="9" hidden="1"/>
    <cellStyle name="Followed Hyperlink" xfId="4762" builtinId="9" hidden="1"/>
    <cellStyle name="Followed Hyperlink" xfId="4746" builtinId="9" hidden="1"/>
    <cellStyle name="Followed Hyperlink" xfId="4730" builtinId="9" hidden="1"/>
    <cellStyle name="Followed Hyperlink" xfId="4714" builtinId="9" hidden="1"/>
    <cellStyle name="Followed Hyperlink" xfId="4698" builtinId="9" hidden="1"/>
    <cellStyle name="Followed Hyperlink" xfId="4682" builtinId="9" hidden="1"/>
    <cellStyle name="Followed Hyperlink" xfId="4666" builtinId="9" hidden="1"/>
    <cellStyle name="Followed Hyperlink" xfId="4650" builtinId="9" hidden="1"/>
    <cellStyle name="Followed Hyperlink" xfId="4634" builtinId="9" hidden="1"/>
    <cellStyle name="Followed Hyperlink" xfId="4618" builtinId="9" hidden="1"/>
    <cellStyle name="Followed Hyperlink" xfId="4602" builtinId="9" hidden="1"/>
    <cellStyle name="Followed Hyperlink" xfId="4586" builtinId="9" hidden="1"/>
    <cellStyle name="Followed Hyperlink" xfId="4570" builtinId="9" hidden="1"/>
    <cellStyle name="Followed Hyperlink" xfId="4554" builtinId="9" hidden="1"/>
    <cellStyle name="Followed Hyperlink" xfId="4538" builtinId="9" hidden="1"/>
    <cellStyle name="Followed Hyperlink" xfId="4522" builtinId="9" hidden="1"/>
    <cellStyle name="Followed Hyperlink" xfId="4506" builtinId="9" hidden="1"/>
    <cellStyle name="Followed Hyperlink" xfId="4490" builtinId="9" hidden="1"/>
    <cellStyle name="Followed Hyperlink" xfId="4474" builtinId="9" hidden="1"/>
    <cellStyle name="Followed Hyperlink" xfId="4458" builtinId="9" hidden="1"/>
    <cellStyle name="Followed Hyperlink" xfId="4442" builtinId="9" hidden="1"/>
    <cellStyle name="Followed Hyperlink" xfId="4426" builtinId="9" hidden="1"/>
    <cellStyle name="Followed Hyperlink" xfId="4410" builtinId="9" hidden="1"/>
    <cellStyle name="Followed Hyperlink" xfId="4394" builtinId="9" hidden="1"/>
    <cellStyle name="Followed Hyperlink" xfId="4378" builtinId="9" hidden="1"/>
    <cellStyle name="Followed Hyperlink" xfId="4362" builtinId="9" hidden="1"/>
    <cellStyle name="Followed Hyperlink" xfId="4346" builtinId="9" hidden="1"/>
    <cellStyle name="Followed Hyperlink" xfId="4330" builtinId="9" hidden="1"/>
    <cellStyle name="Followed Hyperlink" xfId="4314" builtinId="9" hidden="1"/>
    <cellStyle name="Followed Hyperlink" xfId="4298" builtinId="9" hidden="1"/>
    <cellStyle name="Followed Hyperlink" xfId="4282" builtinId="9" hidden="1"/>
    <cellStyle name="Followed Hyperlink" xfId="4266" builtinId="9" hidden="1"/>
    <cellStyle name="Followed Hyperlink" xfId="4250" builtinId="9" hidden="1"/>
    <cellStyle name="Followed Hyperlink" xfId="4234" builtinId="9" hidden="1"/>
    <cellStyle name="Followed Hyperlink" xfId="4218" builtinId="9" hidden="1"/>
    <cellStyle name="Followed Hyperlink" xfId="4202" builtinId="9" hidden="1"/>
    <cellStyle name="Followed Hyperlink" xfId="4186" builtinId="9" hidden="1"/>
    <cellStyle name="Followed Hyperlink" xfId="4170" builtinId="9" hidden="1"/>
    <cellStyle name="Followed Hyperlink" xfId="4154" builtinId="9" hidden="1"/>
    <cellStyle name="Followed Hyperlink" xfId="4138" builtinId="9" hidden="1"/>
    <cellStyle name="Followed Hyperlink" xfId="4122" builtinId="9" hidden="1"/>
    <cellStyle name="Followed Hyperlink" xfId="4106" builtinId="9" hidden="1"/>
    <cellStyle name="Followed Hyperlink" xfId="4090" builtinId="9" hidden="1"/>
    <cellStyle name="Followed Hyperlink" xfId="4074" builtinId="9" hidden="1"/>
    <cellStyle name="Followed Hyperlink" xfId="4058" builtinId="9" hidden="1"/>
    <cellStyle name="Followed Hyperlink" xfId="4042" builtinId="9" hidden="1"/>
    <cellStyle name="Followed Hyperlink" xfId="4026" builtinId="9" hidden="1"/>
    <cellStyle name="Followed Hyperlink" xfId="4010" builtinId="9" hidden="1"/>
    <cellStyle name="Followed Hyperlink" xfId="3994" builtinId="9" hidden="1"/>
    <cellStyle name="Followed Hyperlink" xfId="3978" builtinId="9" hidden="1"/>
    <cellStyle name="Followed Hyperlink" xfId="3962" builtinId="9" hidden="1"/>
    <cellStyle name="Followed Hyperlink" xfId="3946" builtinId="9" hidden="1"/>
    <cellStyle name="Followed Hyperlink" xfId="3930" builtinId="9" hidden="1"/>
    <cellStyle name="Followed Hyperlink" xfId="3914" builtinId="9" hidden="1"/>
    <cellStyle name="Followed Hyperlink" xfId="3898" builtinId="9" hidden="1"/>
    <cellStyle name="Followed Hyperlink" xfId="3882" builtinId="9" hidden="1"/>
    <cellStyle name="Followed Hyperlink" xfId="3866" builtinId="9" hidden="1"/>
    <cellStyle name="Followed Hyperlink" xfId="3850" builtinId="9" hidden="1"/>
    <cellStyle name="Followed Hyperlink" xfId="3834" builtinId="9" hidden="1"/>
    <cellStyle name="Followed Hyperlink" xfId="3818" builtinId="9" hidden="1"/>
    <cellStyle name="Followed Hyperlink" xfId="3802" builtinId="9" hidden="1"/>
    <cellStyle name="Followed Hyperlink" xfId="3786" builtinId="9" hidden="1"/>
    <cellStyle name="Followed Hyperlink" xfId="3770" builtinId="9" hidden="1"/>
    <cellStyle name="Followed Hyperlink" xfId="3754" builtinId="9" hidden="1"/>
    <cellStyle name="Followed Hyperlink" xfId="3738" builtinId="9" hidden="1"/>
    <cellStyle name="Followed Hyperlink" xfId="3722" builtinId="9" hidden="1"/>
    <cellStyle name="Followed Hyperlink" xfId="3706" builtinId="9" hidden="1"/>
    <cellStyle name="Followed Hyperlink" xfId="3690" builtinId="9" hidden="1"/>
    <cellStyle name="Followed Hyperlink" xfId="3674" builtinId="9" hidden="1"/>
    <cellStyle name="Followed Hyperlink" xfId="3658" builtinId="9" hidden="1"/>
    <cellStyle name="Followed Hyperlink" xfId="3642" builtinId="9" hidden="1"/>
    <cellStyle name="Followed Hyperlink" xfId="3626" builtinId="9" hidden="1"/>
    <cellStyle name="Followed Hyperlink" xfId="3610" builtinId="9" hidden="1"/>
    <cellStyle name="Followed Hyperlink" xfId="3594" builtinId="9" hidden="1"/>
    <cellStyle name="Followed Hyperlink" xfId="3578" builtinId="9" hidden="1"/>
    <cellStyle name="Followed Hyperlink" xfId="3562" builtinId="9" hidden="1"/>
    <cellStyle name="Followed Hyperlink" xfId="3546" builtinId="9" hidden="1"/>
    <cellStyle name="Followed Hyperlink" xfId="3530" builtinId="9" hidden="1"/>
    <cellStyle name="Followed Hyperlink" xfId="3514" builtinId="9" hidden="1"/>
    <cellStyle name="Followed Hyperlink" xfId="3498" builtinId="9" hidden="1"/>
    <cellStyle name="Followed Hyperlink" xfId="3482" builtinId="9" hidden="1"/>
    <cellStyle name="Followed Hyperlink" xfId="3466" builtinId="9" hidden="1"/>
    <cellStyle name="Followed Hyperlink" xfId="3450" builtinId="9" hidden="1"/>
    <cellStyle name="Followed Hyperlink" xfId="3434" builtinId="9" hidden="1"/>
    <cellStyle name="Followed Hyperlink" xfId="3418" builtinId="9" hidden="1"/>
    <cellStyle name="Followed Hyperlink" xfId="3402" builtinId="9" hidden="1"/>
    <cellStyle name="Followed Hyperlink" xfId="3386" builtinId="9" hidden="1"/>
    <cellStyle name="Followed Hyperlink" xfId="3370" builtinId="9" hidden="1"/>
    <cellStyle name="Followed Hyperlink" xfId="3354" builtinId="9" hidden="1"/>
    <cellStyle name="Followed Hyperlink" xfId="3338" builtinId="9" hidden="1"/>
    <cellStyle name="Followed Hyperlink" xfId="3322" builtinId="9" hidden="1"/>
    <cellStyle name="Followed Hyperlink" xfId="3306" builtinId="9" hidden="1"/>
    <cellStyle name="Followed Hyperlink" xfId="3290" builtinId="9" hidden="1"/>
    <cellStyle name="Followed Hyperlink" xfId="3274" builtinId="9" hidden="1"/>
    <cellStyle name="Followed Hyperlink" xfId="3258" builtinId="9" hidden="1"/>
    <cellStyle name="Followed Hyperlink" xfId="3242" builtinId="9" hidden="1"/>
    <cellStyle name="Followed Hyperlink" xfId="3226" builtinId="9" hidden="1"/>
    <cellStyle name="Followed Hyperlink" xfId="3210" builtinId="9" hidden="1"/>
    <cellStyle name="Followed Hyperlink" xfId="3194" builtinId="9" hidden="1"/>
    <cellStyle name="Followed Hyperlink" xfId="3178" builtinId="9" hidden="1"/>
    <cellStyle name="Followed Hyperlink" xfId="3162" builtinId="9" hidden="1"/>
    <cellStyle name="Followed Hyperlink" xfId="3146" builtinId="9" hidden="1"/>
    <cellStyle name="Followed Hyperlink" xfId="3130" builtinId="9" hidden="1"/>
    <cellStyle name="Followed Hyperlink" xfId="3114" builtinId="9" hidden="1"/>
    <cellStyle name="Followed Hyperlink" xfId="3098" builtinId="9" hidden="1"/>
    <cellStyle name="Followed Hyperlink" xfId="3082" builtinId="9" hidden="1"/>
    <cellStyle name="Followed Hyperlink" xfId="3066" builtinId="9" hidden="1"/>
    <cellStyle name="Followed Hyperlink" xfId="3050" builtinId="9" hidden="1"/>
    <cellStyle name="Followed Hyperlink" xfId="3034" builtinId="9" hidden="1"/>
    <cellStyle name="Followed Hyperlink" xfId="3018" builtinId="9" hidden="1"/>
    <cellStyle name="Followed Hyperlink" xfId="3002" builtinId="9" hidden="1"/>
    <cellStyle name="Followed Hyperlink" xfId="2986" builtinId="9" hidden="1"/>
    <cellStyle name="Followed Hyperlink" xfId="2970" builtinId="9" hidden="1"/>
    <cellStyle name="Followed Hyperlink" xfId="2954" builtinId="9" hidden="1"/>
    <cellStyle name="Followed Hyperlink" xfId="2938" builtinId="9" hidden="1"/>
    <cellStyle name="Followed Hyperlink" xfId="2922" builtinId="9" hidden="1"/>
    <cellStyle name="Followed Hyperlink" xfId="2906" builtinId="9" hidden="1"/>
    <cellStyle name="Followed Hyperlink" xfId="2890" builtinId="9" hidden="1"/>
    <cellStyle name="Followed Hyperlink" xfId="2874" builtinId="9" hidden="1"/>
    <cellStyle name="Followed Hyperlink" xfId="2858" builtinId="9" hidden="1"/>
    <cellStyle name="Followed Hyperlink" xfId="2842" builtinId="9" hidden="1"/>
    <cellStyle name="Followed Hyperlink" xfId="2826" builtinId="9" hidden="1"/>
    <cellStyle name="Followed Hyperlink" xfId="2810" builtinId="9" hidden="1"/>
    <cellStyle name="Followed Hyperlink" xfId="2794" builtinId="9" hidden="1"/>
    <cellStyle name="Followed Hyperlink" xfId="2778" builtinId="9" hidden="1"/>
    <cellStyle name="Followed Hyperlink" xfId="2762" builtinId="9" hidden="1"/>
    <cellStyle name="Followed Hyperlink" xfId="2746" builtinId="9" hidden="1"/>
    <cellStyle name="Followed Hyperlink" xfId="2730" builtinId="9" hidden="1"/>
    <cellStyle name="Followed Hyperlink" xfId="2714" builtinId="9" hidden="1"/>
    <cellStyle name="Followed Hyperlink" xfId="2698" builtinId="9" hidden="1"/>
    <cellStyle name="Followed Hyperlink" xfId="2682" builtinId="9" hidden="1"/>
    <cellStyle name="Followed Hyperlink" xfId="2666" builtinId="9" hidden="1"/>
    <cellStyle name="Followed Hyperlink" xfId="2650" builtinId="9" hidden="1"/>
    <cellStyle name="Followed Hyperlink" xfId="2634" builtinId="9" hidden="1"/>
    <cellStyle name="Followed Hyperlink" xfId="2618" builtinId="9" hidden="1"/>
    <cellStyle name="Followed Hyperlink" xfId="2602" builtinId="9" hidden="1"/>
    <cellStyle name="Followed Hyperlink" xfId="2586" builtinId="9" hidden="1"/>
    <cellStyle name="Followed Hyperlink" xfId="2570" builtinId="9" hidden="1"/>
    <cellStyle name="Followed Hyperlink" xfId="2554" builtinId="9" hidden="1"/>
    <cellStyle name="Followed Hyperlink" xfId="2538" builtinId="9" hidden="1"/>
    <cellStyle name="Followed Hyperlink" xfId="2521" builtinId="9" hidden="1"/>
    <cellStyle name="Followed Hyperlink" xfId="2505" builtinId="9" hidden="1"/>
    <cellStyle name="Followed Hyperlink" xfId="2489" builtinId="9" hidden="1"/>
    <cellStyle name="Followed Hyperlink" xfId="2473" builtinId="9" hidden="1"/>
    <cellStyle name="Followed Hyperlink" xfId="2457" builtinId="9" hidden="1"/>
    <cellStyle name="Followed Hyperlink" xfId="2441" builtinId="9" hidden="1"/>
    <cellStyle name="Followed Hyperlink" xfId="2425" builtinId="9" hidden="1"/>
    <cellStyle name="Followed Hyperlink" xfId="2409" builtinId="9" hidden="1"/>
    <cellStyle name="Followed Hyperlink" xfId="2393" builtinId="9" hidden="1"/>
    <cellStyle name="Followed Hyperlink" xfId="2377" builtinId="9" hidden="1"/>
    <cellStyle name="Followed Hyperlink" xfId="2361" builtinId="9" hidden="1"/>
    <cellStyle name="Followed Hyperlink" xfId="2345" builtinId="9" hidden="1"/>
    <cellStyle name="Followed Hyperlink" xfId="2329" builtinId="9" hidden="1"/>
    <cellStyle name="Followed Hyperlink" xfId="2313" builtinId="9" hidden="1"/>
    <cellStyle name="Followed Hyperlink" xfId="2297" builtinId="9" hidden="1"/>
    <cellStyle name="Followed Hyperlink" xfId="2281" builtinId="9" hidden="1"/>
    <cellStyle name="Followed Hyperlink" xfId="2265" builtinId="9" hidden="1"/>
    <cellStyle name="Followed Hyperlink" xfId="2249" builtinId="9" hidden="1"/>
    <cellStyle name="Followed Hyperlink" xfId="2233" builtinId="9" hidden="1"/>
    <cellStyle name="Followed Hyperlink" xfId="2217" builtinId="9" hidden="1"/>
    <cellStyle name="Followed Hyperlink" xfId="2201" builtinId="9" hidden="1"/>
    <cellStyle name="Followed Hyperlink" xfId="2185" builtinId="9" hidden="1"/>
    <cellStyle name="Followed Hyperlink" xfId="2169" builtinId="9" hidden="1"/>
    <cellStyle name="Followed Hyperlink" xfId="2153" builtinId="9" hidden="1"/>
    <cellStyle name="Followed Hyperlink" xfId="2137" builtinId="9" hidden="1"/>
    <cellStyle name="Followed Hyperlink" xfId="2121" builtinId="9" hidden="1"/>
    <cellStyle name="Followed Hyperlink" xfId="2105" builtinId="9" hidden="1"/>
    <cellStyle name="Followed Hyperlink" xfId="2089" builtinId="9" hidden="1"/>
    <cellStyle name="Followed Hyperlink" xfId="2073" builtinId="9" hidden="1"/>
    <cellStyle name="Followed Hyperlink" xfId="2057" builtinId="9" hidden="1"/>
    <cellStyle name="Followed Hyperlink" xfId="2041" builtinId="9" hidden="1"/>
    <cellStyle name="Followed Hyperlink" xfId="2025" builtinId="9" hidden="1"/>
    <cellStyle name="Followed Hyperlink" xfId="2009" builtinId="9" hidden="1"/>
    <cellStyle name="Followed Hyperlink" xfId="1993" builtinId="9" hidden="1"/>
    <cellStyle name="Followed Hyperlink" xfId="1977" builtinId="9" hidden="1"/>
    <cellStyle name="Followed Hyperlink" xfId="1961" builtinId="9" hidden="1"/>
    <cellStyle name="Followed Hyperlink" xfId="1945" builtinId="9" hidden="1"/>
    <cellStyle name="Followed Hyperlink" xfId="1929" builtinId="9" hidden="1"/>
    <cellStyle name="Followed Hyperlink" xfId="1913" builtinId="9" hidden="1"/>
    <cellStyle name="Followed Hyperlink" xfId="1897" builtinId="9" hidden="1"/>
    <cellStyle name="Followed Hyperlink" xfId="1881" builtinId="9" hidden="1"/>
    <cellStyle name="Followed Hyperlink" xfId="1865" builtinId="9" hidden="1"/>
    <cellStyle name="Followed Hyperlink" xfId="1849" builtinId="9" hidden="1"/>
    <cellStyle name="Followed Hyperlink" xfId="1833" builtinId="9" hidden="1"/>
    <cellStyle name="Followed Hyperlink" xfId="1817" builtinId="9" hidden="1"/>
    <cellStyle name="Followed Hyperlink" xfId="1801" builtinId="9" hidden="1"/>
    <cellStyle name="Followed Hyperlink" xfId="1785" builtinId="9" hidden="1"/>
    <cellStyle name="Followed Hyperlink" xfId="1769" builtinId="9" hidden="1"/>
    <cellStyle name="Followed Hyperlink" xfId="1753" builtinId="9" hidden="1"/>
    <cellStyle name="Followed Hyperlink" xfId="1737" builtinId="9" hidden="1"/>
    <cellStyle name="Followed Hyperlink" xfId="1721" builtinId="9" hidden="1"/>
    <cellStyle name="Followed Hyperlink" xfId="1705" builtinId="9" hidden="1"/>
    <cellStyle name="Followed Hyperlink" xfId="1689" builtinId="9" hidden="1"/>
    <cellStyle name="Followed Hyperlink" xfId="1673" builtinId="9" hidden="1"/>
    <cellStyle name="Followed Hyperlink" xfId="1657" builtinId="9" hidden="1"/>
    <cellStyle name="Followed Hyperlink" xfId="1641" builtinId="9" hidden="1"/>
    <cellStyle name="Followed Hyperlink" xfId="1625" builtinId="9" hidden="1"/>
    <cellStyle name="Followed Hyperlink" xfId="1609" builtinId="9" hidden="1"/>
    <cellStyle name="Followed Hyperlink" xfId="1593" builtinId="9" hidden="1"/>
    <cellStyle name="Followed Hyperlink" xfId="1577" builtinId="9" hidden="1"/>
    <cellStyle name="Followed Hyperlink" xfId="1561" builtinId="9" hidden="1"/>
    <cellStyle name="Followed Hyperlink" xfId="1545" builtinId="9" hidden="1"/>
    <cellStyle name="Followed Hyperlink" xfId="1529" builtinId="9" hidden="1"/>
    <cellStyle name="Followed Hyperlink" xfId="1513" builtinId="9" hidden="1"/>
    <cellStyle name="Followed Hyperlink" xfId="1497" builtinId="9" hidden="1"/>
    <cellStyle name="Followed Hyperlink" xfId="1481" builtinId="9" hidden="1"/>
    <cellStyle name="Followed Hyperlink" xfId="1465" builtinId="9" hidden="1"/>
    <cellStyle name="Followed Hyperlink" xfId="1449" builtinId="9" hidden="1"/>
    <cellStyle name="Followed Hyperlink" xfId="1433" builtinId="9" hidden="1"/>
    <cellStyle name="Followed Hyperlink" xfId="1417" builtinId="9" hidden="1"/>
    <cellStyle name="Followed Hyperlink" xfId="1401" builtinId="9" hidden="1"/>
    <cellStyle name="Followed Hyperlink" xfId="1385" builtinId="9" hidden="1"/>
    <cellStyle name="Followed Hyperlink" xfId="1369" builtinId="9" hidden="1"/>
    <cellStyle name="Followed Hyperlink" xfId="1353" builtinId="9" hidden="1"/>
    <cellStyle name="Followed Hyperlink" xfId="1337" builtinId="9" hidden="1"/>
    <cellStyle name="Followed Hyperlink" xfId="1321" builtinId="9" hidden="1"/>
    <cellStyle name="Followed Hyperlink" xfId="1305" builtinId="9" hidden="1"/>
    <cellStyle name="Followed Hyperlink" xfId="1289" builtinId="9" hidden="1"/>
    <cellStyle name="Followed Hyperlink" xfId="1273" builtinId="9" hidden="1"/>
    <cellStyle name="Followed Hyperlink" xfId="1257" builtinId="9" hidden="1"/>
    <cellStyle name="Followed Hyperlink" xfId="1241" builtinId="9" hidden="1"/>
    <cellStyle name="Followed Hyperlink" xfId="1225" builtinId="9" hidden="1"/>
    <cellStyle name="Followed Hyperlink" xfId="1209" builtinId="9" hidden="1"/>
    <cellStyle name="Followed Hyperlink" xfId="1193" builtinId="9" hidden="1"/>
    <cellStyle name="Followed Hyperlink" xfId="1177" builtinId="9" hidden="1"/>
    <cellStyle name="Followed Hyperlink" xfId="1161" builtinId="9" hidden="1"/>
    <cellStyle name="Followed Hyperlink" xfId="1145" builtinId="9" hidden="1"/>
    <cellStyle name="Followed Hyperlink" xfId="1129" builtinId="9" hidden="1"/>
    <cellStyle name="Followed Hyperlink" xfId="1113" builtinId="9" hidden="1"/>
    <cellStyle name="Followed Hyperlink" xfId="1097" builtinId="9" hidden="1"/>
    <cellStyle name="Followed Hyperlink" xfId="1080" builtinId="9" hidden="1"/>
    <cellStyle name="Followed Hyperlink" xfId="1064" builtinId="9" hidden="1"/>
    <cellStyle name="Followed Hyperlink" xfId="1048" builtinId="9" hidden="1"/>
    <cellStyle name="Followed Hyperlink" xfId="1032" builtinId="9" hidden="1"/>
    <cellStyle name="Followed Hyperlink" xfId="1016" builtinId="9" hidden="1"/>
    <cellStyle name="Followed Hyperlink" xfId="1000" builtinId="9" hidden="1"/>
    <cellStyle name="Followed Hyperlink" xfId="984" builtinId="9" hidden="1"/>
    <cellStyle name="Followed Hyperlink" xfId="968" builtinId="9" hidden="1"/>
    <cellStyle name="Followed Hyperlink" xfId="952" builtinId="9" hidden="1"/>
    <cellStyle name="Followed Hyperlink" xfId="936" builtinId="9" hidden="1"/>
    <cellStyle name="Followed Hyperlink" xfId="920" builtinId="9" hidden="1"/>
    <cellStyle name="Followed Hyperlink" xfId="904" builtinId="9" hidden="1"/>
    <cellStyle name="Followed Hyperlink" xfId="888" builtinId="9" hidden="1"/>
    <cellStyle name="Followed Hyperlink" xfId="872" builtinId="9" hidden="1"/>
    <cellStyle name="Followed Hyperlink" xfId="856" builtinId="9" hidden="1"/>
    <cellStyle name="Followed Hyperlink" xfId="840" builtinId="9" hidden="1"/>
    <cellStyle name="Followed Hyperlink" xfId="824" builtinId="9" hidden="1"/>
    <cellStyle name="Followed Hyperlink" xfId="808" builtinId="9" hidden="1"/>
    <cellStyle name="Followed Hyperlink" xfId="792" builtinId="9" hidden="1"/>
    <cellStyle name="Followed Hyperlink" xfId="776" builtinId="9" hidden="1"/>
    <cellStyle name="Followed Hyperlink" xfId="760" builtinId="9" hidden="1"/>
    <cellStyle name="Followed Hyperlink" xfId="744" builtinId="9" hidden="1"/>
    <cellStyle name="Followed Hyperlink" xfId="728" builtinId="9" hidden="1"/>
    <cellStyle name="Followed Hyperlink" xfId="712" builtinId="9" hidden="1"/>
    <cellStyle name="Followed Hyperlink" xfId="696" builtinId="9" hidden="1"/>
    <cellStyle name="Followed Hyperlink" xfId="680" builtinId="9" hidden="1"/>
    <cellStyle name="Followed Hyperlink" xfId="664" builtinId="9" hidden="1"/>
    <cellStyle name="Followed Hyperlink" xfId="648" builtinId="9" hidden="1"/>
    <cellStyle name="Followed Hyperlink" xfId="632" builtinId="9" hidden="1"/>
    <cellStyle name="Followed Hyperlink" xfId="616" builtinId="9" hidden="1"/>
    <cellStyle name="Followed Hyperlink" xfId="600" builtinId="9" hidden="1"/>
    <cellStyle name="Followed Hyperlink" xfId="584" builtinId="9" hidden="1"/>
    <cellStyle name="Followed Hyperlink" xfId="568" builtinId="9" hidden="1"/>
    <cellStyle name="Followed Hyperlink" xfId="552" builtinId="9" hidden="1"/>
    <cellStyle name="Followed Hyperlink" xfId="536" builtinId="9" hidden="1"/>
    <cellStyle name="Followed Hyperlink" xfId="520" builtinId="9" hidden="1"/>
    <cellStyle name="Followed Hyperlink" xfId="504" builtinId="9" hidden="1"/>
    <cellStyle name="Followed Hyperlink" xfId="488" builtinId="9" hidden="1"/>
    <cellStyle name="Followed Hyperlink" xfId="472" builtinId="9" hidden="1"/>
    <cellStyle name="Followed Hyperlink" xfId="456" builtinId="9" hidden="1"/>
    <cellStyle name="Followed Hyperlink" xfId="440" builtinId="9" hidden="1"/>
    <cellStyle name="Followed Hyperlink" xfId="424" builtinId="9" hidden="1"/>
    <cellStyle name="Followed Hyperlink" xfId="408" builtinId="9" hidden="1"/>
    <cellStyle name="Followed Hyperlink" xfId="392" builtinId="9" hidden="1"/>
    <cellStyle name="Followed Hyperlink" xfId="376" builtinId="9" hidden="1"/>
    <cellStyle name="Followed Hyperlink" xfId="360" builtinId="9" hidden="1"/>
    <cellStyle name="Followed Hyperlink" xfId="344" builtinId="9" hidden="1"/>
    <cellStyle name="Followed Hyperlink" xfId="328" builtinId="9" hidden="1"/>
    <cellStyle name="Followed Hyperlink" xfId="312" builtinId="9" hidden="1"/>
    <cellStyle name="Followed Hyperlink" xfId="296" builtinId="9" hidden="1"/>
    <cellStyle name="Followed Hyperlink" xfId="280" builtinId="9" hidden="1"/>
    <cellStyle name="Followed Hyperlink" xfId="264" builtinId="9" hidden="1"/>
    <cellStyle name="Followed Hyperlink" xfId="248" builtinId="9" hidden="1"/>
    <cellStyle name="Followed Hyperlink" xfId="232" builtinId="9" hidden="1"/>
    <cellStyle name="Followed Hyperlink" xfId="216" builtinId="9" hidden="1"/>
    <cellStyle name="Followed Hyperlink" xfId="200" builtinId="9" hidden="1"/>
    <cellStyle name="Followed Hyperlink" xfId="184" builtinId="9" hidden="1"/>
    <cellStyle name="Followed Hyperlink" xfId="168" builtinId="9" hidden="1"/>
    <cellStyle name="Followed Hyperlink" xfId="152" builtinId="9" hidden="1"/>
    <cellStyle name="Followed Hyperlink" xfId="136" builtinId="9" hidden="1"/>
    <cellStyle name="Followed Hyperlink" xfId="120" builtinId="9" hidden="1"/>
    <cellStyle name="Followed Hyperlink" xfId="104" builtinId="9" hidden="1"/>
    <cellStyle name="Followed Hyperlink" xfId="88" builtinId="9" hidden="1"/>
    <cellStyle name="Followed Hyperlink" xfId="72" builtinId="9" hidden="1"/>
    <cellStyle name="Followed Hyperlink" xfId="56" builtinId="9" hidden="1"/>
    <cellStyle name="Followed Hyperlink" xfId="40" builtinId="9" hidden="1"/>
    <cellStyle name="Followed Hyperlink" xfId="18" builtinId="9" hidden="1"/>
    <cellStyle name="Followed Hyperlink" xfId="29" builtinId="9" hidden="1"/>
    <cellStyle name="Followed Hyperlink" xfId="16" builtinId="9" hidden="1"/>
    <cellStyle name="Followed Hyperlink" xfId="4" builtinId="9" hidden="1"/>
    <cellStyle name="Followed Hyperlink" xfId="8" builtinId="9" hidden="1"/>
    <cellStyle name="Followed Hyperlink" xfId="20" builtinId="9" hidden="1"/>
    <cellStyle name="Followed Hyperlink" xfId="27" builtinId="9" hidden="1"/>
    <cellStyle name="Followed Hyperlink" xfId="17" builtinId="9" hidden="1"/>
    <cellStyle name="Followed Hyperlink" xfId="42" builtinId="9" hidden="1"/>
    <cellStyle name="Followed Hyperlink" xfId="58" builtinId="9" hidden="1"/>
    <cellStyle name="Followed Hyperlink" xfId="74" builtinId="9" hidden="1"/>
    <cellStyle name="Followed Hyperlink" xfId="90" builtinId="9" hidden="1"/>
    <cellStyle name="Followed Hyperlink" xfId="106" builtinId="9" hidden="1"/>
    <cellStyle name="Followed Hyperlink" xfId="122" builtinId="9" hidden="1"/>
    <cellStyle name="Followed Hyperlink" xfId="138" builtinId="9" hidden="1"/>
    <cellStyle name="Followed Hyperlink" xfId="154" builtinId="9" hidden="1"/>
    <cellStyle name="Followed Hyperlink" xfId="170" builtinId="9" hidden="1"/>
    <cellStyle name="Followed Hyperlink" xfId="186" builtinId="9" hidden="1"/>
    <cellStyle name="Followed Hyperlink" xfId="202" builtinId="9" hidden="1"/>
    <cellStyle name="Followed Hyperlink" xfId="218" builtinId="9" hidden="1"/>
    <cellStyle name="Followed Hyperlink" xfId="234" builtinId="9" hidden="1"/>
    <cellStyle name="Followed Hyperlink" xfId="250" builtinId="9" hidden="1"/>
    <cellStyle name="Followed Hyperlink" xfId="266" builtinId="9" hidden="1"/>
    <cellStyle name="Followed Hyperlink" xfId="282" builtinId="9" hidden="1"/>
    <cellStyle name="Followed Hyperlink" xfId="298" builtinId="9" hidden="1"/>
    <cellStyle name="Followed Hyperlink" xfId="314" builtinId="9" hidden="1"/>
    <cellStyle name="Followed Hyperlink" xfId="330" builtinId="9" hidden="1"/>
    <cellStyle name="Followed Hyperlink" xfId="346" builtinId="9" hidden="1"/>
    <cellStyle name="Followed Hyperlink" xfId="362" builtinId="9" hidden="1"/>
    <cellStyle name="Followed Hyperlink" xfId="378" builtinId="9" hidden="1"/>
    <cellStyle name="Followed Hyperlink" xfId="394" builtinId="9" hidden="1"/>
    <cellStyle name="Followed Hyperlink" xfId="410" builtinId="9" hidden="1"/>
    <cellStyle name="Followed Hyperlink" xfId="426" builtinId="9" hidden="1"/>
    <cellStyle name="Followed Hyperlink" xfId="442" builtinId="9" hidden="1"/>
    <cellStyle name="Followed Hyperlink" xfId="458" builtinId="9" hidden="1"/>
    <cellStyle name="Followed Hyperlink" xfId="474" builtinId="9" hidden="1"/>
    <cellStyle name="Followed Hyperlink" xfId="490" builtinId="9" hidden="1"/>
    <cellStyle name="Followed Hyperlink" xfId="506" builtinId="9" hidden="1"/>
    <cellStyle name="Followed Hyperlink" xfId="522" builtinId="9" hidden="1"/>
    <cellStyle name="Followed Hyperlink" xfId="538" builtinId="9" hidden="1"/>
    <cellStyle name="Followed Hyperlink" xfId="554" builtinId="9" hidden="1"/>
    <cellStyle name="Followed Hyperlink" xfId="570" builtinId="9" hidden="1"/>
    <cellStyle name="Followed Hyperlink" xfId="586" builtinId="9" hidden="1"/>
    <cellStyle name="Followed Hyperlink" xfId="602" builtinId="9" hidden="1"/>
    <cellStyle name="Followed Hyperlink" xfId="618" builtinId="9" hidden="1"/>
    <cellStyle name="Followed Hyperlink" xfId="634" builtinId="9" hidden="1"/>
    <cellStyle name="Followed Hyperlink" xfId="650" builtinId="9" hidden="1"/>
    <cellStyle name="Followed Hyperlink" xfId="666" builtinId="9" hidden="1"/>
    <cellStyle name="Followed Hyperlink" xfId="682" builtinId="9" hidden="1"/>
    <cellStyle name="Followed Hyperlink" xfId="698" builtinId="9" hidden="1"/>
    <cellStyle name="Followed Hyperlink" xfId="714" builtinId="9" hidden="1"/>
    <cellStyle name="Followed Hyperlink" xfId="730" builtinId="9" hidden="1"/>
    <cellStyle name="Followed Hyperlink" xfId="746" builtinId="9" hidden="1"/>
    <cellStyle name="Followed Hyperlink" xfId="762" builtinId="9" hidden="1"/>
    <cellStyle name="Followed Hyperlink" xfId="778" builtinId="9" hidden="1"/>
    <cellStyle name="Followed Hyperlink" xfId="794" builtinId="9" hidden="1"/>
    <cellStyle name="Followed Hyperlink" xfId="810" builtinId="9" hidden="1"/>
    <cellStyle name="Followed Hyperlink" xfId="826" builtinId="9" hidden="1"/>
    <cellStyle name="Followed Hyperlink" xfId="842" builtinId="9" hidden="1"/>
    <cellStyle name="Followed Hyperlink" xfId="858" builtinId="9" hidden="1"/>
    <cellStyle name="Followed Hyperlink" xfId="874" builtinId="9" hidden="1"/>
    <cellStyle name="Followed Hyperlink" xfId="890" builtinId="9" hidden="1"/>
    <cellStyle name="Followed Hyperlink" xfId="906" builtinId="9" hidden="1"/>
    <cellStyle name="Followed Hyperlink" xfId="922" builtinId="9" hidden="1"/>
    <cellStyle name="Followed Hyperlink" xfId="938" builtinId="9" hidden="1"/>
    <cellStyle name="Followed Hyperlink" xfId="954" builtinId="9" hidden="1"/>
    <cellStyle name="Followed Hyperlink" xfId="970" builtinId="9" hidden="1"/>
    <cellStyle name="Followed Hyperlink" xfId="986" builtinId="9" hidden="1"/>
    <cellStyle name="Followed Hyperlink" xfId="1002" builtinId="9" hidden="1"/>
    <cellStyle name="Followed Hyperlink" xfId="1018" builtinId="9" hidden="1"/>
    <cellStyle name="Followed Hyperlink" xfId="1034" builtinId="9" hidden="1"/>
    <cellStyle name="Followed Hyperlink" xfId="1050" builtinId="9" hidden="1"/>
    <cellStyle name="Followed Hyperlink" xfId="1066" builtinId="9" hidden="1"/>
    <cellStyle name="Followed Hyperlink" xfId="1082" builtinId="9" hidden="1"/>
    <cellStyle name="Followed Hyperlink" xfId="1099" builtinId="9" hidden="1"/>
    <cellStyle name="Followed Hyperlink" xfId="1115" builtinId="9" hidden="1"/>
    <cellStyle name="Followed Hyperlink" xfId="1131" builtinId="9" hidden="1"/>
    <cellStyle name="Followed Hyperlink" xfId="1147" builtinId="9" hidden="1"/>
    <cellStyle name="Followed Hyperlink" xfId="1163" builtinId="9" hidden="1"/>
    <cellStyle name="Followed Hyperlink" xfId="1179" builtinId="9" hidden="1"/>
    <cellStyle name="Followed Hyperlink" xfId="1195" builtinId="9" hidden="1"/>
    <cellStyle name="Followed Hyperlink" xfId="1211" builtinId="9" hidden="1"/>
    <cellStyle name="Followed Hyperlink" xfId="1227" builtinId="9" hidden="1"/>
    <cellStyle name="Followed Hyperlink" xfId="1243" builtinId="9" hidden="1"/>
    <cellStyle name="Followed Hyperlink" xfId="1259" builtinId="9" hidden="1"/>
    <cellStyle name="Followed Hyperlink" xfId="1275" builtinId="9" hidden="1"/>
    <cellStyle name="Followed Hyperlink" xfId="1291" builtinId="9" hidden="1"/>
    <cellStyle name="Followed Hyperlink" xfId="1307" builtinId="9" hidden="1"/>
    <cellStyle name="Followed Hyperlink" xfId="1323" builtinId="9" hidden="1"/>
    <cellStyle name="Followed Hyperlink" xfId="1339" builtinId="9" hidden="1"/>
    <cellStyle name="Followed Hyperlink" xfId="1355" builtinId="9" hidden="1"/>
    <cellStyle name="Followed Hyperlink" xfId="1371" builtinId="9" hidden="1"/>
    <cellStyle name="Followed Hyperlink" xfId="1387" builtinId="9" hidden="1"/>
    <cellStyle name="Followed Hyperlink" xfId="1403" builtinId="9" hidden="1"/>
    <cellStyle name="Followed Hyperlink" xfId="1419" builtinId="9" hidden="1"/>
    <cellStyle name="Followed Hyperlink" xfId="1435" builtinId="9" hidden="1"/>
    <cellStyle name="Followed Hyperlink" xfId="1451" builtinId="9" hidden="1"/>
    <cellStyle name="Followed Hyperlink" xfId="1467" builtinId="9" hidden="1"/>
    <cellStyle name="Followed Hyperlink" xfId="1483" builtinId="9" hidden="1"/>
    <cellStyle name="Followed Hyperlink" xfId="1499" builtinId="9" hidden="1"/>
    <cellStyle name="Followed Hyperlink" xfId="1515" builtinId="9" hidden="1"/>
    <cellStyle name="Followed Hyperlink" xfId="1531" builtinId="9" hidden="1"/>
    <cellStyle name="Followed Hyperlink" xfId="1547" builtinId="9" hidden="1"/>
    <cellStyle name="Followed Hyperlink" xfId="1563" builtinId="9" hidden="1"/>
    <cellStyle name="Followed Hyperlink" xfId="1579" builtinId="9" hidden="1"/>
    <cellStyle name="Followed Hyperlink" xfId="1595" builtinId="9" hidden="1"/>
    <cellStyle name="Followed Hyperlink" xfId="1611" builtinId="9" hidden="1"/>
    <cellStyle name="Followed Hyperlink" xfId="1627" builtinId="9" hidden="1"/>
    <cellStyle name="Followed Hyperlink" xfId="1643" builtinId="9" hidden="1"/>
    <cellStyle name="Followed Hyperlink" xfId="1659" builtinId="9" hidden="1"/>
    <cellStyle name="Followed Hyperlink" xfId="1675" builtinId="9" hidden="1"/>
    <cellStyle name="Followed Hyperlink" xfId="1691" builtinId="9" hidden="1"/>
    <cellStyle name="Followed Hyperlink" xfId="1707" builtinId="9" hidden="1"/>
    <cellStyle name="Followed Hyperlink" xfId="1723" builtinId="9" hidden="1"/>
    <cellStyle name="Followed Hyperlink" xfId="1739" builtinId="9" hidden="1"/>
    <cellStyle name="Followed Hyperlink" xfId="1755" builtinId="9" hidden="1"/>
    <cellStyle name="Followed Hyperlink" xfId="1771" builtinId="9" hidden="1"/>
    <cellStyle name="Followed Hyperlink" xfId="1787" builtinId="9" hidden="1"/>
    <cellStyle name="Followed Hyperlink" xfId="1803" builtinId="9" hidden="1"/>
    <cellStyle name="Followed Hyperlink" xfId="1819" builtinId="9" hidden="1"/>
    <cellStyle name="Followed Hyperlink" xfId="1835" builtinId="9" hidden="1"/>
    <cellStyle name="Followed Hyperlink" xfId="1851" builtinId="9" hidden="1"/>
    <cellStyle name="Followed Hyperlink" xfId="1867" builtinId="9" hidden="1"/>
    <cellStyle name="Followed Hyperlink" xfId="1883" builtinId="9" hidden="1"/>
    <cellStyle name="Followed Hyperlink" xfId="1899" builtinId="9" hidden="1"/>
    <cellStyle name="Followed Hyperlink" xfId="1915" builtinId="9" hidden="1"/>
    <cellStyle name="Followed Hyperlink" xfId="1931" builtinId="9" hidden="1"/>
    <cellStyle name="Followed Hyperlink" xfId="1947" builtinId="9" hidden="1"/>
    <cellStyle name="Followed Hyperlink" xfId="1963" builtinId="9" hidden="1"/>
    <cellStyle name="Followed Hyperlink" xfId="1979" builtinId="9" hidden="1"/>
    <cellStyle name="Followed Hyperlink" xfId="1995" builtinId="9" hidden="1"/>
    <cellStyle name="Followed Hyperlink" xfId="2011" builtinId="9" hidden="1"/>
    <cellStyle name="Followed Hyperlink" xfId="2027" builtinId="9" hidden="1"/>
    <cellStyle name="Followed Hyperlink" xfId="2043" builtinId="9" hidden="1"/>
    <cellStyle name="Followed Hyperlink" xfId="2059" builtinId="9" hidden="1"/>
    <cellStyle name="Followed Hyperlink" xfId="2075" builtinId="9" hidden="1"/>
    <cellStyle name="Followed Hyperlink" xfId="2091" builtinId="9" hidden="1"/>
    <cellStyle name="Followed Hyperlink" xfId="2107" builtinId="9" hidden="1"/>
    <cellStyle name="Followed Hyperlink" xfId="2123" builtinId="9" hidden="1"/>
    <cellStyle name="Followed Hyperlink" xfId="2139" builtinId="9" hidden="1"/>
    <cellStyle name="Followed Hyperlink" xfId="2155" builtinId="9" hidden="1"/>
    <cellStyle name="Followed Hyperlink" xfId="2171" builtinId="9" hidden="1"/>
    <cellStyle name="Followed Hyperlink" xfId="2187" builtinId="9" hidden="1"/>
    <cellStyle name="Followed Hyperlink" xfId="2203" builtinId="9" hidden="1"/>
    <cellStyle name="Followed Hyperlink" xfId="2219" builtinId="9" hidden="1"/>
    <cellStyle name="Followed Hyperlink" xfId="2235" builtinId="9" hidden="1"/>
    <cellStyle name="Followed Hyperlink" xfId="2251" builtinId="9" hidden="1"/>
    <cellStyle name="Followed Hyperlink" xfId="2267" builtinId="9" hidden="1"/>
    <cellStyle name="Followed Hyperlink" xfId="2283" builtinId="9" hidden="1"/>
    <cellStyle name="Followed Hyperlink" xfId="2299" builtinId="9" hidden="1"/>
    <cellStyle name="Followed Hyperlink" xfId="2315" builtinId="9" hidden="1"/>
    <cellStyle name="Followed Hyperlink" xfId="2331" builtinId="9" hidden="1"/>
    <cellStyle name="Followed Hyperlink" xfId="2347" builtinId="9" hidden="1"/>
    <cellStyle name="Followed Hyperlink" xfId="2363" builtinId="9" hidden="1"/>
    <cellStyle name="Followed Hyperlink" xfId="2379" builtinId="9" hidden="1"/>
    <cellStyle name="Followed Hyperlink" xfId="2395" builtinId="9" hidden="1"/>
    <cellStyle name="Followed Hyperlink" xfId="2411" builtinId="9" hidden="1"/>
    <cellStyle name="Followed Hyperlink" xfId="2427" builtinId="9" hidden="1"/>
    <cellStyle name="Followed Hyperlink" xfId="2443" builtinId="9" hidden="1"/>
    <cellStyle name="Followed Hyperlink" xfId="2459" builtinId="9" hidden="1"/>
    <cellStyle name="Followed Hyperlink" xfId="2475" builtinId="9" hidden="1"/>
    <cellStyle name="Followed Hyperlink" xfId="2491" builtinId="9" hidden="1"/>
    <cellStyle name="Followed Hyperlink" xfId="2507" builtinId="9" hidden="1"/>
    <cellStyle name="Followed Hyperlink" xfId="2523" builtinId="9" hidden="1"/>
    <cellStyle name="Followed Hyperlink" xfId="2540" builtinId="9" hidden="1"/>
    <cellStyle name="Followed Hyperlink" xfId="2556" builtinId="9" hidden="1"/>
    <cellStyle name="Followed Hyperlink" xfId="2572" builtinId="9" hidden="1"/>
    <cellStyle name="Followed Hyperlink" xfId="2588" builtinId="9" hidden="1"/>
    <cellStyle name="Followed Hyperlink" xfId="2604" builtinId="9" hidden="1"/>
    <cellStyle name="Followed Hyperlink" xfId="2620" builtinId="9" hidden="1"/>
    <cellStyle name="Followed Hyperlink" xfId="2636" builtinId="9" hidden="1"/>
    <cellStyle name="Followed Hyperlink" xfId="2652" builtinId="9" hidden="1"/>
    <cellStyle name="Followed Hyperlink" xfId="2668" builtinId="9" hidden="1"/>
    <cellStyle name="Followed Hyperlink" xfId="2684" builtinId="9" hidden="1"/>
    <cellStyle name="Followed Hyperlink" xfId="2700" builtinId="9" hidden="1"/>
    <cellStyle name="Followed Hyperlink" xfId="2716" builtinId="9" hidden="1"/>
    <cellStyle name="Followed Hyperlink" xfId="2732" builtinId="9" hidden="1"/>
    <cellStyle name="Followed Hyperlink" xfId="2748" builtinId="9" hidden="1"/>
    <cellStyle name="Followed Hyperlink" xfId="2764" builtinId="9" hidden="1"/>
    <cellStyle name="Followed Hyperlink" xfId="2780" builtinId="9" hidden="1"/>
    <cellStyle name="Followed Hyperlink" xfId="2796" builtinId="9" hidden="1"/>
    <cellStyle name="Followed Hyperlink" xfId="2812" builtinId="9" hidden="1"/>
    <cellStyle name="Followed Hyperlink" xfId="2828" builtinId="9" hidden="1"/>
    <cellStyle name="Followed Hyperlink" xfId="2844" builtinId="9" hidden="1"/>
    <cellStyle name="Followed Hyperlink" xfId="2860" builtinId="9" hidden="1"/>
    <cellStyle name="Followed Hyperlink" xfId="2876" builtinId="9" hidden="1"/>
    <cellStyle name="Followed Hyperlink" xfId="2892" builtinId="9" hidden="1"/>
    <cellStyle name="Followed Hyperlink" xfId="2908" builtinId="9" hidden="1"/>
    <cellStyle name="Followed Hyperlink" xfId="2924" builtinId="9" hidden="1"/>
    <cellStyle name="Followed Hyperlink" xfId="2940" builtinId="9" hidden="1"/>
    <cellStyle name="Followed Hyperlink" xfId="2956" builtinId="9" hidden="1"/>
    <cellStyle name="Followed Hyperlink" xfId="2972" builtinId="9" hidden="1"/>
    <cellStyle name="Followed Hyperlink" xfId="2988" builtinId="9" hidden="1"/>
    <cellStyle name="Followed Hyperlink" xfId="3004" builtinId="9" hidden="1"/>
    <cellStyle name="Followed Hyperlink" xfId="3020" builtinId="9" hidden="1"/>
    <cellStyle name="Followed Hyperlink" xfId="3036" builtinId="9" hidden="1"/>
    <cellStyle name="Followed Hyperlink" xfId="3052" builtinId="9" hidden="1"/>
    <cellStyle name="Followed Hyperlink" xfId="3068" builtinId="9" hidden="1"/>
    <cellStyle name="Followed Hyperlink" xfId="3084" builtinId="9" hidden="1"/>
    <cellStyle name="Followed Hyperlink" xfId="3100" builtinId="9" hidden="1"/>
    <cellStyle name="Followed Hyperlink" xfId="3116" builtinId="9" hidden="1"/>
    <cellStyle name="Followed Hyperlink" xfId="3132" builtinId="9" hidden="1"/>
    <cellStyle name="Followed Hyperlink" xfId="3148" builtinId="9" hidden="1"/>
    <cellStyle name="Followed Hyperlink" xfId="3164" builtinId="9" hidden="1"/>
    <cellStyle name="Followed Hyperlink" xfId="3180" builtinId="9" hidden="1"/>
    <cellStyle name="Followed Hyperlink" xfId="3196" builtinId="9" hidden="1"/>
    <cellStyle name="Followed Hyperlink" xfId="3212" builtinId="9" hidden="1"/>
    <cellStyle name="Followed Hyperlink" xfId="3228" builtinId="9" hidden="1"/>
    <cellStyle name="Followed Hyperlink" xfId="3244" builtinId="9" hidden="1"/>
    <cellStyle name="Followed Hyperlink" xfId="3260" builtinId="9" hidden="1"/>
    <cellStyle name="Followed Hyperlink" xfId="3276" builtinId="9" hidden="1"/>
    <cellStyle name="Followed Hyperlink" xfId="3292" builtinId="9" hidden="1"/>
    <cellStyle name="Followed Hyperlink" xfId="3308" builtinId="9" hidden="1"/>
    <cellStyle name="Followed Hyperlink" xfId="3324" builtinId="9" hidden="1"/>
    <cellStyle name="Followed Hyperlink" xfId="3340" builtinId="9" hidden="1"/>
    <cellStyle name="Followed Hyperlink" xfId="3356" builtinId="9" hidden="1"/>
    <cellStyle name="Followed Hyperlink" xfId="3372" builtinId="9" hidden="1"/>
    <cellStyle name="Followed Hyperlink" xfId="3388" builtinId="9" hidden="1"/>
    <cellStyle name="Followed Hyperlink" xfId="3404" builtinId="9" hidden="1"/>
    <cellStyle name="Followed Hyperlink" xfId="3420" builtinId="9" hidden="1"/>
    <cellStyle name="Followed Hyperlink" xfId="3436" builtinId="9" hidden="1"/>
    <cellStyle name="Followed Hyperlink" xfId="3452" builtinId="9" hidden="1"/>
    <cellStyle name="Followed Hyperlink" xfId="3468" builtinId="9" hidden="1"/>
    <cellStyle name="Followed Hyperlink" xfId="3484" builtinId="9" hidden="1"/>
    <cellStyle name="Followed Hyperlink" xfId="3500" builtinId="9" hidden="1"/>
    <cellStyle name="Followed Hyperlink" xfId="3516" builtinId="9" hidden="1"/>
    <cellStyle name="Followed Hyperlink" xfId="3532" builtinId="9" hidden="1"/>
    <cellStyle name="Followed Hyperlink" xfId="3548" builtinId="9" hidden="1"/>
    <cellStyle name="Followed Hyperlink" xfId="3564" builtinId="9" hidden="1"/>
    <cellStyle name="Followed Hyperlink" xfId="3580" builtinId="9" hidden="1"/>
    <cellStyle name="Followed Hyperlink" xfId="3596" builtinId="9" hidden="1"/>
    <cellStyle name="Followed Hyperlink" xfId="3612" builtinId="9" hidden="1"/>
    <cellStyle name="Followed Hyperlink" xfId="3628" builtinId="9" hidden="1"/>
    <cellStyle name="Followed Hyperlink" xfId="3644" builtinId="9" hidden="1"/>
    <cellStyle name="Followed Hyperlink" xfId="3660" builtinId="9" hidden="1"/>
    <cellStyle name="Followed Hyperlink" xfId="3676" builtinId="9" hidden="1"/>
    <cellStyle name="Followed Hyperlink" xfId="3692" builtinId="9" hidden="1"/>
    <cellStyle name="Followed Hyperlink" xfId="3708" builtinId="9" hidden="1"/>
    <cellStyle name="Followed Hyperlink" xfId="3724" builtinId="9" hidden="1"/>
    <cellStyle name="Followed Hyperlink" xfId="3740" builtinId="9" hidden="1"/>
    <cellStyle name="Followed Hyperlink" xfId="3756" builtinId="9" hidden="1"/>
    <cellStyle name="Followed Hyperlink" xfId="3772" builtinId="9" hidden="1"/>
    <cellStyle name="Followed Hyperlink" xfId="3788" builtinId="9" hidden="1"/>
    <cellStyle name="Followed Hyperlink" xfId="3804" builtinId="9" hidden="1"/>
    <cellStyle name="Followed Hyperlink" xfId="3820" builtinId="9" hidden="1"/>
    <cellStyle name="Followed Hyperlink" xfId="3836" builtinId="9" hidden="1"/>
    <cellStyle name="Followed Hyperlink" xfId="3852" builtinId="9" hidden="1"/>
    <cellStyle name="Followed Hyperlink" xfId="3868" builtinId="9" hidden="1"/>
    <cellStyle name="Followed Hyperlink" xfId="3884" builtinId="9" hidden="1"/>
    <cellStyle name="Followed Hyperlink" xfId="3900" builtinId="9" hidden="1"/>
    <cellStyle name="Followed Hyperlink" xfId="3916" builtinId="9" hidden="1"/>
    <cellStyle name="Followed Hyperlink" xfId="3932" builtinId="9" hidden="1"/>
    <cellStyle name="Followed Hyperlink" xfId="3948" builtinId="9" hidden="1"/>
    <cellStyle name="Followed Hyperlink" xfId="3964" builtinId="9" hidden="1"/>
    <cellStyle name="Followed Hyperlink" xfId="3980" builtinId="9" hidden="1"/>
    <cellStyle name="Followed Hyperlink" xfId="3996" builtinId="9" hidden="1"/>
    <cellStyle name="Followed Hyperlink" xfId="4012" builtinId="9" hidden="1"/>
    <cellStyle name="Followed Hyperlink" xfId="4028" builtinId="9" hidden="1"/>
    <cellStyle name="Followed Hyperlink" xfId="4044" builtinId="9" hidden="1"/>
    <cellStyle name="Followed Hyperlink" xfId="4060" builtinId="9" hidden="1"/>
    <cellStyle name="Followed Hyperlink" xfId="4076" builtinId="9" hidden="1"/>
    <cellStyle name="Followed Hyperlink" xfId="4092" builtinId="9" hidden="1"/>
    <cellStyle name="Followed Hyperlink" xfId="4108" builtinId="9" hidden="1"/>
    <cellStyle name="Followed Hyperlink" xfId="4124" builtinId="9" hidden="1"/>
    <cellStyle name="Followed Hyperlink" xfId="4140" builtinId="9" hidden="1"/>
    <cellStyle name="Followed Hyperlink" xfId="4156" builtinId="9" hidden="1"/>
    <cellStyle name="Followed Hyperlink" xfId="4172" builtinId="9" hidden="1"/>
    <cellStyle name="Followed Hyperlink" xfId="4188" builtinId="9" hidden="1"/>
    <cellStyle name="Followed Hyperlink" xfId="4204" builtinId="9" hidden="1"/>
    <cellStyle name="Followed Hyperlink" xfId="4220" builtinId="9" hidden="1"/>
    <cellStyle name="Followed Hyperlink" xfId="4236" builtinId="9" hidden="1"/>
    <cellStyle name="Followed Hyperlink" xfId="4252" builtinId="9" hidden="1"/>
    <cellStyle name="Followed Hyperlink" xfId="4268" builtinId="9" hidden="1"/>
    <cellStyle name="Followed Hyperlink" xfId="4284" builtinId="9" hidden="1"/>
    <cellStyle name="Followed Hyperlink" xfId="4300" builtinId="9" hidden="1"/>
    <cellStyle name="Followed Hyperlink" xfId="4316" builtinId="9" hidden="1"/>
    <cellStyle name="Followed Hyperlink" xfId="4332" builtinId="9" hidden="1"/>
    <cellStyle name="Followed Hyperlink" xfId="4348" builtinId="9" hidden="1"/>
    <cellStyle name="Followed Hyperlink" xfId="4364" builtinId="9" hidden="1"/>
    <cellStyle name="Followed Hyperlink" xfId="4380" builtinId="9" hidden="1"/>
    <cellStyle name="Followed Hyperlink" xfId="4396" builtinId="9" hidden="1"/>
    <cellStyle name="Followed Hyperlink" xfId="4412" builtinId="9" hidden="1"/>
    <cellStyle name="Followed Hyperlink" xfId="4428" builtinId="9" hidden="1"/>
    <cellStyle name="Followed Hyperlink" xfId="4444" builtinId="9" hidden="1"/>
    <cellStyle name="Followed Hyperlink" xfId="4460" builtinId="9" hidden="1"/>
    <cellStyle name="Followed Hyperlink" xfId="4476" builtinId="9" hidden="1"/>
    <cellStyle name="Followed Hyperlink" xfId="4492" builtinId="9" hidden="1"/>
    <cellStyle name="Followed Hyperlink" xfId="4508" builtinId="9" hidden="1"/>
    <cellStyle name="Followed Hyperlink" xfId="4524" builtinId="9" hidden="1"/>
    <cellStyle name="Followed Hyperlink" xfId="4540" builtinId="9" hidden="1"/>
    <cellStyle name="Followed Hyperlink" xfId="4556" builtinId="9" hidden="1"/>
    <cellStyle name="Followed Hyperlink" xfId="4572" builtinId="9" hidden="1"/>
    <cellStyle name="Followed Hyperlink" xfId="4588" builtinId="9" hidden="1"/>
    <cellStyle name="Followed Hyperlink" xfId="4604" builtinId="9" hidden="1"/>
    <cellStyle name="Followed Hyperlink" xfId="4620" builtinId="9" hidden="1"/>
    <cellStyle name="Followed Hyperlink" xfId="4636" builtinId="9" hidden="1"/>
    <cellStyle name="Followed Hyperlink" xfId="4652" builtinId="9" hidden="1"/>
    <cellStyle name="Followed Hyperlink" xfId="4668" builtinId="9" hidden="1"/>
    <cellStyle name="Followed Hyperlink" xfId="4684" builtinId="9" hidden="1"/>
    <cellStyle name="Followed Hyperlink" xfId="4700" builtinId="9" hidden="1"/>
    <cellStyle name="Followed Hyperlink" xfId="4716" builtinId="9" hidden="1"/>
    <cellStyle name="Followed Hyperlink" xfId="4732" builtinId="9" hidden="1"/>
    <cellStyle name="Followed Hyperlink" xfId="4748" builtinId="9" hidden="1"/>
    <cellStyle name="Followed Hyperlink" xfId="4764" builtinId="9" hidden="1"/>
    <cellStyle name="Followed Hyperlink" xfId="4780" builtinId="9" hidden="1"/>
    <cellStyle name="Followed Hyperlink" xfId="4796" builtinId="9" hidden="1"/>
    <cellStyle name="Followed Hyperlink" xfId="4812" builtinId="9" hidden="1"/>
    <cellStyle name="Followed Hyperlink" xfId="4828" builtinId="9" hidden="1"/>
    <cellStyle name="Followed Hyperlink" xfId="4844" builtinId="9" hidden="1"/>
    <cellStyle name="Followed Hyperlink" xfId="4860" builtinId="9" hidden="1"/>
    <cellStyle name="Followed Hyperlink" xfId="4876" builtinId="9" hidden="1"/>
    <cellStyle name="Followed Hyperlink" xfId="4892" builtinId="9" hidden="1"/>
    <cellStyle name="Followed Hyperlink" xfId="4908" builtinId="9" hidden="1"/>
    <cellStyle name="Followed Hyperlink" xfId="4924" builtinId="9" hidden="1"/>
    <cellStyle name="Followed Hyperlink" xfId="4940" builtinId="9" hidden="1"/>
    <cellStyle name="Followed Hyperlink" xfId="4956" builtinId="9" hidden="1"/>
    <cellStyle name="Followed Hyperlink" xfId="4972" builtinId="9" hidden="1"/>
    <cellStyle name="Followed Hyperlink" xfId="4988" builtinId="9" hidden="1"/>
    <cellStyle name="Followed Hyperlink" xfId="5004" builtinId="9" hidden="1"/>
    <cellStyle name="Followed Hyperlink" xfId="5020" builtinId="9" hidden="1"/>
    <cellStyle name="Followed Hyperlink" xfId="5036" builtinId="9" hidden="1"/>
    <cellStyle name="Followed Hyperlink" xfId="5052" builtinId="9" hidden="1"/>
    <cellStyle name="Followed Hyperlink" xfId="5068" builtinId="9" hidden="1"/>
    <cellStyle name="Followed Hyperlink" xfId="5084" builtinId="9" hidden="1"/>
    <cellStyle name="Followed Hyperlink" xfId="5100" builtinId="9" hidden="1"/>
    <cellStyle name="Followed Hyperlink" xfId="5116" builtinId="9" hidden="1"/>
    <cellStyle name="Followed Hyperlink" xfId="5132" builtinId="9" hidden="1"/>
    <cellStyle name="Followed Hyperlink" xfId="5148" builtinId="9" hidden="1"/>
    <cellStyle name="Followed Hyperlink" xfId="5164" builtinId="9" hidden="1"/>
    <cellStyle name="Followed Hyperlink" xfId="5180" builtinId="9" hidden="1"/>
    <cellStyle name="Followed Hyperlink" xfId="5196" builtinId="9" hidden="1"/>
    <cellStyle name="Followed Hyperlink" xfId="5212" builtinId="9" hidden="1"/>
    <cellStyle name="Followed Hyperlink" xfId="5228" builtinId="9" hidden="1"/>
    <cellStyle name="Followed Hyperlink" xfId="5244" builtinId="9" hidden="1"/>
    <cellStyle name="Followed Hyperlink" xfId="5260" builtinId="9" hidden="1"/>
    <cellStyle name="Followed Hyperlink" xfId="5276" builtinId="9" hidden="1"/>
    <cellStyle name="Followed Hyperlink" xfId="5292" builtinId="9" hidden="1"/>
    <cellStyle name="Followed Hyperlink" xfId="5308" builtinId="9" hidden="1"/>
    <cellStyle name="Followed Hyperlink" xfId="5324" builtinId="9" hidden="1"/>
    <cellStyle name="Followed Hyperlink" xfId="5340" builtinId="9" hidden="1"/>
    <cellStyle name="Followed Hyperlink" xfId="5356" builtinId="9" hidden="1"/>
    <cellStyle name="Followed Hyperlink" xfId="5372" builtinId="9" hidden="1"/>
    <cellStyle name="Followed Hyperlink" xfId="5388" builtinId="9" hidden="1"/>
    <cellStyle name="Followed Hyperlink" xfId="5404" builtinId="9" hidden="1"/>
    <cellStyle name="Followed Hyperlink" xfId="5420" builtinId="9" hidden="1"/>
    <cellStyle name="Followed Hyperlink" xfId="5436" builtinId="9" hidden="1"/>
    <cellStyle name="Followed Hyperlink" xfId="5452" builtinId="9" hidden="1"/>
    <cellStyle name="Followed Hyperlink" xfId="5468" builtinId="9" hidden="1"/>
    <cellStyle name="Followed Hyperlink" xfId="5484" builtinId="9" hidden="1"/>
    <cellStyle name="Followed Hyperlink" xfId="5500" builtinId="9" hidden="1"/>
    <cellStyle name="Followed Hyperlink" xfId="5516" builtinId="9" hidden="1"/>
    <cellStyle name="Followed Hyperlink" xfId="5532" builtinId="9" hidden="1"/>
    <cellStyle name="Followed Hyperlink" xfId="5548" builtinId="9" hidden="1"/>
    <cellStyle name="Followed Hyperlink" xfId="5564" builtinId="9" hidden="1"/>
    <cellStyle name="Followed Hyperlink" xfId="5580" builtinId="9" hidden="1"/>
    <cellStyle name="Followed Hyperlink" xfId="5596" builtinId="9" hidden="1"/>
    <cellStyle name="Followed Hyperlink" xfId="5612" builtinId="9" hidden="1"/>
    <cellStyle name="Followed Hyperlink" xfId="5628" builtinId="9" hidden="1"/>
    <cellStyle name="Followed Hyperlink" xfId="5644" builtinId="9" hidden="1"/>
    <cellStyle name="Followed Hyperlink" xfId="5660" builtinId="9" hidden="1"/>
    <cellStyle name="Followed Hyperlink" xfId="5676" builtinId="9" hidden="1"/>
    <cellStyle name="Followed Hyperlink" xfId="5692" builtinId="9" hidden="1"/>
    <cellStyle name="Followed Hyperlink" xfId="5708" builtinId="9" hidden="1"/>
    <cellStyle name="Followed Hyperlink" xfId="5724" builtinId="9" hidden="1"/>
    <cellStyle name="Followed Hyperlink" xfId="5740" builtinId="9" hidden="1"/>
    <cellStyle name="Followed Hyperlink" xfId="5756" builtinId="9" hidden="1"/>
    <cellStyle name="Followed Hyperlink" xfId="5772" builtinId="9" hidden="1"/>
    <cellStyle name="Followed Hyperlink" xfId="5788" builtinId="9" hidden="1"/>
    <cellStyle name="Followed Hyperlink" xfId="5804" builtinId="9" hidden="1"/>
    <cellStyle name="Followed Hyperlink" xfId="5820" builtinId="9" hidden="1"/>
    <cellStyle name="Followed Hyperlink" xfId="5836" builtinId="9" hidden="1"/>
    <cellStyle name="Followed Hyperlink" xfId="5831" builtinId="9" hidden="1"/>
    <cellStyle name="Followed Hyperlink" xfId="5815" builtinId="9" hidden="1"/>
    <cellStyle name="Followed Hyperlink" xfId="5799" builtinId="9" hidden="1"/>
    <cellStyle name="Followed Hyperlink" xfId="5783" builtinId="9" hidden="1"/>
    <cellStyle name="Followed Hyperlink" xfId="5767" builtinId="9" hidden="1"/>
    <cellStyle name="Followed Hyperlink" xfId="5751" builtinId="9" hidden="1"/>
    <cellStyle name="Followed Hyperlink" xfId="5735" builtinId="9" hidden="1"/>
    <cellStyle name="Followed Hyperlink" xfId="5719" builtinId="9" hidden="1"/>
    <cellStyle name="Followed Hyperlink" xfId="5703" builtinId="9" hidden="1"/>
    <cellStyle name="Followed Hyperlink" xfId="5687" builtinId="9" hidden="1"/>
    <cellStyle name="Followed Hyperlink" xfId="5671" builtinId="9" hidden="1"/>
    <cellStyle name="Followed Hyperlink" xfId="5655" builtinId="9" hidden="1"/>
    <cellStyle name="Followed Hyperlink" xfId="5639" builtinId="9" hidden="1"/>
    <cellStyle name="Followed Hyperlink" xfId="5623" builtinId="9" hidden="1"/>
    <cellStyle name="Followed Hyperlink" xfId="5607" builtinId="9" hidden="1"/>
    <cellStyle name="Followed Hyperlink" xfId="5591" builtinId="9" hidden="1"/>
    <cellStyle name="Followed Hyperlink" xfId="5575" builtinId="9" hidden="1"/>
    <cellStyle name="Followed Hyperlink" xfId="5559" builtinId="9" hidden="1"/>
    <cellStyle name="Followed Hyperlink" xfId="5543" builtinId="9" hidden="1"/>
    <cellStyle name="Followed Hyperlink" xfId="5527" builtinId="9" hidden="1"/>
    <cellStyle name="Followed Hyperlink" xfId="5511" builtinId="9" hidden="1"/>
    <cellStyle name="Followed Hyperlink" xfId="5495" builtinId="9" hidden="1"/>
    <cellStyle name="Followed Hyperlink" xfId="5479" builtinId="9" hidden="1"/>
    <cellStyle name="Followed Hyperlink" xfId="5463" builtinId="9" hidden="1"/>
    <cellStyle name="Followed Hyperlink" xfId="5447" builtinId="9" hidden="1"/>
    <cellStyle name="Followed Hyperlink" xfId="5431" builtinId="9" hidden="1"/>
    <cellStyle name="Followed Hyperlink" xfId="5415" builtinId="9" hidden="1"/>
    <cellStyle name="Followed Hyperlink" xfId="5399" builtinId="9" hidden="1"/>
    <cellStyle name="Followed Hyperlink" xfId="5383" builtinId="9" hidden="1"/>
    <cellStyle name="Followed Hyperlink" xfId="5367" builtinId="9" hidden="1"/>
    <cellStyle name="Followed Hyperlink" xfId="5351" builtinId="9" hidden="1"/>
    <cellStyle name="Followed Hyperlink" xfId="5335" builtinId="9" hidden="1"/>
    <cellStyle name="Followed Hyperlink" xfId="5319" builtinId="9" hidden="1"/>
    <cellStyle name="Followed Hyperlink" xfId="5303" builtinId="9" hidden="1"/>
    <cellStyle name="Followed Hyperlink" xfId="5287" builtinId="9" hidden="1"/>
    <cellStyle name="Followed Hyperlink" xfId="5271" builtinId="9" hidden="1"/>
    <cellStyle name="Followed Hyperlink" xfId="5255" builtinId="9" hidden="1"/>
    <cellStyle name="Followed Hyperlink" xfId="5239" builtinId="9" hidden="1"/>
    <cellStyle name="Followed Hyperlink" xfId="5223" builtinId="9" hidden="1"/>
    <cellStyle name="Followed Hyperlink" xfId="5207" builtinId="9" hidden="1"/>
    <cellStyle name="Followed Hyperlink" xfId="5191" builtinId="9" hidden="1"/>
    <cellStyle name="Followed Hyperlink" xfId="5175" builtinId="9" hidden="1"/>
    <cellStyle name="Followed Hyperlink" xfId="5159" builtinId="9" hidden="1"/>
    <cellStyle name="Followed Hyperlink" xfId="5143" builtinId="9" hidden="1"/>
    <cellStyle name="Followed Hyperlink" xfId="5127" builtinId="9" hidden="1"/>
    <cellStyle name="Followed Hyperlink" xfId="5111" builtinId="9" hidden="1"/>
    <cellStyle name="Followed Hyperlink" xfId="5095" builtinId="9" hidden="1"/>
    <cellStyle name="Followed Hyperlink" xfId="5079" builtinId="9" hidden="1"/>
    <cellStyle name="Followed Hyperlink" xfId="5063" builtinId="9" hidden="1"/>
    <cellStyle name="Followed Hyperlink" xfId="5047" builtinId="9" hidden="1"/>
    <cellStyle name="Followed Hyperlink" xfId="5031" builtinId="9" hidden="1"/>
    <cellStyle name="Followed Hyperlink" xfId="5015" builtinId="9" hidden="1"/>
    <cellStyle name="Followed Hyperlink" xfId="4999" builtinId="9" hidden="1"/>
    <cellStyle name="Followed Hyperlink" xfId="4983" builtinId="9" hidden="1"/>
    <cellStyle name="Followed Hyperlink" xfId="4967" builtinId="9" hidden="1"/>
    <cellStyle name="Followed Hyperlink" xfId="4951" builtinId="9" hidden="1"/>
    <cellStyle name="Followed Hyperlink" xfId="4935" builtinId="9" hidden="1"/>
    <cellStyle name="Followed Hyperlink" xfId="4919" builtinId="9" hidden="1"/>
    <cellStyle name="Followed Hyperlink" xfId="4903" builtinId="9" hidden="1"/>
    <cellStyle name="Followed Hyperlink" xfId="4887" builtinId="9" hidden="1"/>
    <cellStyle name="Followed Hyperlink" xfId="4871" builtinId="9" hidden="1"/>
    <cellStyle name="Followed Hyperlink" xfId="4855" builtinId="9" hidden="1"/>
    <cellStyle name="Followed Hyperlink" xfId="4839" builtinId="9" hidden="1"/>
    <cellStyle name="Followed Hyperlink" xfId="4823" builtinId="9" hidden="1"/>
    <cellStyle name="Followed Hyperlink" xfId="4807" builtinId="9" hidden="1"/>
    <cellStyle name="Followed Hyperlink" xfId="4791" builtinId="9" hidden="1"/>
    <cellStyle name="Followed Hyperlink" xfId="4775" builtinId="9" hidden="1"/>
    <cellStyle name="Followed Hyperlink" xfId="4759" builtinId="9" hidden="1"/>
    <cellStyle name="Followed Hyperlink" xfId="4743" builtinId="9" hidden="1"/>
    <cellStyle name="Followed Hyperlink" xfId="4727" builtinId="9" hidden="1"/>
    <cellStyle name="Followed Hyperlink" xfId="4711" builtinId="9" hidden="1"/>
    <cellStyle name="Followed Hyperlink" xfId="4695" builtinId="9" hidden="1"/>
    <cellStyle name="Followed Hyperlink" xfId="4679" builtinId="9" hidden="1"/>
    <cellStyle name="Followed Hyperlink" xfId="4663" builtinId="9" hidden="1"/>
    <cellStyle name="Followed Hyperlink" xfId="4647" builtinId="9" hidden="1"/>
    <cellStyle name="Followed Hyperlink" xfId="4631" builtinId="9" hidden="1"/>
    <cellStyle name="Followed Hyperlink" xfId="4615" builtinId="9" hidden="1"/>
    <cellStyle name="Followed Hyperlink" xfId="4599" builtinId="9" hidden="1"/>
    <cellStyle name="Followed Hyperlink" xfId="4583" builtinId="9" hidden="1"/>
    <cellStyle name="Followed Hyperlink" xfId="4567" builtinId="9" hidden="1"/>
    <cellStyle name="Followed Hyperlink" xfId="4551" builtinId="9" hidden="1"/>
    <cellStyle name="Followed Hyperlink" xfId="4535" builtinId="9" hidden="1"/>
    <cellStyle name="Followed Hyperlink" xfId="4519" builtinId="9" hidden="1"/>
    <cellStyle name="Followed Hyperlink" xfId="4503" builtinId="9" hidden="1"/>
    <cellStyle name="Followed Hyperlink" xfId="4487" builtinId="9" hidden="1"/>
    <cellStyle name="Followed Hyperlink" xfId="4471" builtinId="9" hidden="1"/>
    <cellStyle name="Followed Hyperlink" xfId="4455" builtinId="9" hidden="1"/>
    <cellStyle name="Followed Hyperlink" xfId="4439" builtinId="9" hidden="1"/>
    <cellStyle name="Followed Hyperlink" xfId="4423" builtinId="9" hidden="1"/>
    <cellStyle name="Followed Hyperlink" xfId="4407" builtinId="9" hidden="1"/>
    <cellStyle name="Followed Hyperlink" xfId="4391" builtinId="9" hidden="1"/>
    <cellStyle name="Followed Hyperlink" xfId="4375" builtinId="9" hidden="1"/>
    <cellStyle name="Followed Hyperlink" xfId="4359" builtinId="9" hidden="1"/>
    <cellStyle name="Followed Hyperlink" xfId="4343" builtinId="9" hidden="1"/>
    <cellStyle name="Followed Hyperlink" xfId="4327" builtinId="9" hidden="1"/>
    <cellStyle name="Followed Hyperlink" xfId="4311" builtinId="9" hidden="1"/>
    <cellStyle name="Followed Hyperlink" xfId="4295" builtinId="9" hidden="1"/>
    <cellStyle name="Followed Hyperlink" xfId="4279" builtinId="9" hidden="1"/>
    <cellStyle name="Followed Hyperlink" xfId="4263" builtinId="9" hidden="1"/>
    <cellStyle name="Followed Hyperlink" xfId="4247" builtinId="9" hidden="1"/>
    <cellStyle name="Followed Hyperlink" xfId="4231" builtinId="9" hidden="1"/>
    <cellStyle name="Followed Hyperlink" xfId="4215" builtinId="9" hidden="1"/>
    <cellStyle name="Followed Hyperlink" xfId="4199" builtinId="9" hidden="1"/>
    <cellStyle name="Followed Hyperlink" xfId="4183" builtinId="9" hidden="1"/>
    <cellStyle name="Followed Hyperlink" xfId="4167" builtinId="9" hidden="1"/>
    <cellStyle name="Followed Hyperlink" xfId="4151" builtinId="9" hidden="1"/>
    <cellStyle name="Followed Hyperlink" xfId="4135" builtinId="9" hidden="1"/>
    <cellStyle name="Followed Hyperlink" xfId="4119" builtinId="9" hidden="1"/>
    <cellStyle name="Followed Hyperlink" xfId="4103" builtinId="9" hidden="1"/>
    <cellStyle name="Followed Hyperlink" xfId="4087" builtinId="9" hidden="1"/>
    <cellStyle name="Followed Hyperlink" xfId="4071" builtinId="9" hidden="1"/>
    <cellStyle name="Followed Hyperlink" xfId="4055" builtinId="9" hidden="1"/>
    <cellStyle name="Followed Hyperlink" xfId="4039" builtinId="9" hidden="1"/>
    <cellStyle name="Followed Hyperlink" xfId="4023" builtinId="9" hidden="1"/>
    <cellStyle name="Followed Hyperlink" xfId="4007" builtinId="9" hidden="1"/>
    <cellStyle name="Followed Hyperlink" xfId="3991" builtinId="9" hidden="1"/>
    <cellStyle name="Followed Hyperlink" xfId="3975" builtinId="9" hidden="1"/>
    <cellStyle name="Followed Hyperlink" xfId="3959" builtinId="9" hidden="1"/>
    <cellStyle name="Followed Hyperlink" xfId="3943" builtinId="9" hidden="1"/>
    <cellStyle name="Followed Hyperlink" xfId="3927" builtinId="9" hidden="1"/>
    <cellStyle name="Followed Hyperlink" xfId="3911" builtinId="9" hidden="1"/>
    <cellStyle name="Followed Hyperlink" xfId="3895" builtinId="9" hidden="1"/>
    <cellStyle name="Followed Hyperlink" xfId="3879" builtinId="9" hidden="1"/>
    <cellStyle name="Followed Hyperlink" xfId="3863" builtinId="9" hidden="1"/>
    <cellStyle name="Followed Hyperlink" xfId="3847" builtinId="9" hidden="1"/>
    <cellStyle name="Followed Hyperlink" xfId="3831" builtinId="9" hidden="1"/>
    <cellStyle name="Followed Hyperlink" xfId="3815" builtinId="9" hidden="1"/>
    <cellStyle name="Followed Hyperlink" xfId="3799" builtinId="9" hidden="1"/>
    <cellStyle name="Followed Hyperlink" xfId="3783" builtinId="9" hidden="1"/>
    <cellStyle name="Followed Hyperlink" xfId="3767" builtinId="9" hidden="1"/>
    <cellStyle name="Followed Hyperlink" xfId="3751" builtinId="9" hidden="1"/>
    <cellStyle name="Followed Hyperlink" xfId="3735" builtinId="9" hidden="1"/>
    <cellStyle name="Followed Hyperlink" xfId="3719" builtinId="9" hidden="1"/>
    <cellStyle name="Followed Hyperlink" xfId="3703" builtinId="9" hidden="1"/>
    <cellStyle name="Followed Hyperlink" xfId="3687" builtinId="9" hidden="1"/>
    <cellStyle name="Followed Hyperlink" xfId="3671" builtinId="9" hidden="1"/>
    <cellStyle name="Followed Hyperlink" xfId="3655" builtinId="9" hidden="1"/>
    <cellStyle name="Followed Hyperlink" xfId="3639" builtinId="9" hidden="1"/>
    <cellStyle name="Followed Hyperlink" xfId="3623" builtinId="9" hidden="1"/>
    <cellStyle name="Followed Hyperlink" xfId="3607" builtinId="9" hidden="1"/>
    <cellStyle name="Followed Hyperlink" xfId="3591" builtinId="9" hidden="1"/>
    <cellStyle name="Followed Hyperlink" xfId="3575" builtinId="9" hidden="1"/>
    <cellStyle name="Followed Hyperlink" xfId="3559" builtinId="9" hidden="1"/>
    <cellStyle name="Followed Hyperlink" xfId="3543" builtinId="9" hidden="1"/>
    <cellStyle name="Followed Hyperlink" xfId="3527" builtinId="9" hidden="1"/>
    <cellStyle name="Followed Hyperlink" xfId="3511" builtinId="9" hidden="1"/>
    <cellStyle name="Followed Hyperlink" xfId="3495" builtinId="9" hidden="1"/>
    <cellStyle name="Followed Hyperlink" xfId="3479" builtinId="9" hidden="1"/>
    <cellStyle name="Followed Hyperlink" xfId="3463" builtinId="9" hidden="1"/>
    <cellStyle name="Followed Hyperlink" xfId="3447" builtinId="9" hidden="1"/>
    <cellStyle name="Followed Hyperlink" xfId="3431" builtinId="9" hidden="1"/>
    <cellStyle name="Followed Hyperlink" xfId="3415" builtinId="9" hidden="1"/>
    <cellStyle name="Followed Hyperlink" xfId="3399" builtinId="9" hidden="1"/>
    <cellStyle name="Followed Hyperlink" xfId="3383" builtinId="9" hidden="1"/>
    <cellStyle name="Followed Hyperlink" xfId="3367" builtinId="9" hidden="1"/>
    <cellStyle name="Followed Hyperlink" xfId="3351" builtinId="9" hidden="1"/>
    <cellStyle name="Followed Hyperlink" xfId="3335" builtinId="9" hidden="1"/>
    <cellStyle name="Followed Hyperlink" xfId="3319" builtinId="9" hidden="1"/>
    <cellStyle name="Followed Hyperlink" xfId="3303" builtinId="9" hidden="1"/>
    <cellStyle name="Followed Hyperlink" xfId="3287" builtinId="9" hidden="1"/>
    <cellStyle name="Followed Hyperlink" xfId="3271" builtinId="9" hidden="1"/>
    <cellStyle name="Followed Hyperlink" xfId="3255" builtinId="9" hidden="1"/>
    <cellStyle name="Followed Hyperlink" xfId="3239" builtinId="9" hidden="1"/>
    <cellStyle name="Followed Hyperlink" xfId="3223" builtinId="9" hidden="1"/>
    <cellStyle name="Followed Hyperlink" xfId="3207" builtinId="9" hidden="1"/>
    <cellStyle name="Followed Hyperlink" xfId="3191" builtinId="9" hidden="1"/>
    <cellStyle name="Followed Hyperlink" xfId="3175" builtinId="9" hidden="1"/>
    <cellStyle name="Followed Hyperlink" xfId="3159" builtinId="9" hidden="1"/>
    <cellStyle name="Followed Hyperlink" xfId="3143" builtinId="9" hidden="1"/>
    <cellStyle name="Followed Hyperlink" xfId="3127" builtinId="9" hidden="1"/>
    <cellStyle name="Followed Hyperlink" xfId="3111" builtinId="9" hidden="1"/>
    <cellStyle name="Followed Hyperlink" xfId="3095" builtinId="9" hidden="1"/>
    <cellStyle name="Followed Hyperlink" xfId="3079" builtinId="9" hidden="1"/>
    <cellStyle name="Followed Hyperlink" xfId="3063" builtinId="9" hidden="1"/>
    <cellStyle name="Followed Hyperlink" xfId="3047" builtinId="9" hidden="1"/>
    <cellStyle name="Followed Hyperlink" xfId="3031" builtinId="9" hidden="1"/>
    <cellStyle name="Followed Hyperlink" xfId="3015" builtinId="9" hidden="1"/>
    <cellStyle name="Followed Hyperlink" xfId="2999" builtinId="9" hidden="1"/>
    <cellStyle name="Followed Hyperlink" xfId="2983" builtinId="9" hidden="1"/>
    <cellStyle name="Followed Hyperlink" xfId="2967" builtinId="9" hidden="1"/>
    <cellStyle name="Followed Hyperlink" xfId="2951" builtinId="9" hidden="1"/>
    <cellStyle name="Followed Hyperlink" xfId="2935" builtinId="9" hidden="1"/>
    <cellStyle name="Followed Hyperlink" xfId="2919" builtinId="9" hidden="1"/>
    <cellStyle name="Followed Hyperlink" xfId="2903" builtinId="9" hidden="1"/>
    <cellStyle name="Followed Hyperlink" xfId="2887" builtinId="9" hidden="1"/>
    <cellStyle name="Followed Hyperlink" xfId="2871" builtinId="9" hidden="1"/>
    <cellStyle name="Followed Hyperlink" xfId="2855" builtinId="9" hidden="1"/>
    <cellStyle name="Followed Hyperlink" xfId="2839" builtinId="9" hidden="1"/>
    <cellStyle name="Followed Hyperlink" xfId="2823" builtinId="9" hidden="1"/>
    <cellStyle name="Followed Hyperlink" xfId="2807" builtinId="9" hidden="1"/>
    <cellStyle name="Followed Hyperlink" xfId="2791" builtinId="9" hidden="1"/>
    <cellStyle name="Followed Hyperlink" xfId="2775" builtinId="9" hidden="1"/>
    <cellStyle name="Followed Hyperlink" xfId="2759" builtinId="9" hidden="1"/>
    <cellStyle name="Followed Hyperlink" xfId="2743" builtinId="9" hidden="1"/>
    <cellStyle name="Followed Hyperlink" xfId="2727" builtinId="9" hidden="1"/>
    <cellStyle name="Followed Hyperlink" xfId="2711" builtinId="9" hidden="1"/>
    <cellStyle name="Followed Hyperlink" xfId="2695" builtinId="9" hidden="1"/>
    <cellStyle name="Followed Hyperlink" xfId="2679" builtinId="9" hidden="1"/>
    <cellStyle name="Followed Hyperlink" xfId="2663" builtinId="9" hidden="1"/>
    <cellStyle name="Followed Hyperlink" xfId="2647" builtinId="9" hidden="1"/>
    <cellStyle name="Followed Hyperlink" xfId="2631" builtinId="9" hidden="1"/>
    <cellStyle name="Followed Hyperlink" xfId="2615" builtinId="9" hidden="1"/>
    <cellStyle name="Followed Hyperlink" xfId="2599" builtinId="9" hidden="1"/>
    <cellStyle name="Followed Hyperlink" xfId="2583" builtinId="9" hidden="1"/>
    <cellStyle name="Followed Hyperlink" xfId="2567" builtinId="9" hidden="1"/>
    <cellStyle name="Followed Hyperlink" xfId="2551" builtinId="9" hidden="1"/>
    <cellStyle name="Followed Hyperlink" xfId="2535" builtinId="9" hidden="1"/>
    <cellStyle name="Followed Hyperlink" xfId="2518" builtinId="9" hidden="1"/>
    <cellStyle name="Followed Hyperlink" xfId="2502" builtinId="9" hidden="1"/>
    <cellStyle name="Followed Hyperlink" xfId="2486" builtinId="9" hidden="1"/>
    <cellStyle name="Followed Hyperlink" xfId="2470" builtinId="9" hidden="1"/>
    <cellStyle name="Followed Hyperlink" xfId="2454" builtinId="9" hidden="1"/>
    <cellStyle name="Followed Hyperlink" xfId="2438" builtinId="9" hidden="1"/>
    <cellStyle name="Followed Hyperlink" xfId="2422" builtinId="9" hidden="1"/>
    <cellStyle name="Followed Hyperlink" xfId="2406" builtinId="9" hidden="1"/>
    <cellStyle name="Followed Hyperlink" xfId="2390" builtinId="9" hidden="1"/>
    <cellStyle name="Followed Hyperlink" xfId="2374" builtinId="9" hidden="1"/>
    <cellStyle name="Followed Hyperlink" xfId="2358" builtinId="9" hidden="1"/>
    <cellStyle name="Followed Hyperlink" xfId="2342" builtinId="9" hidden="1"/>
    <cellStyle name="Followed Hyperlink" xfId="2326" builtinId="9" hidden="1"/>
    <cellStyle name="Followed Hyperlink" xfId="2310" builtinId="9" hidden="1"/>
    <cellStyle name="Followed Hyperlink" xfId="2294" builtinId="9" hidden="1"/>
    <cellStyle name="Followed Hyperlink" xfId="2278" builtinId="9" hidden="1"/>
    <cellStyle name="Followed Hyperlink" xfId="2262" builtinId="9" hidden="1"/>
    <cellStyle name="Followed Hyperlink" xfId="2246" builtinId="9" hidden="1"/>
    <cellStyle name="Followed Hyperlink" xfId="2230" builtinId="9" hidden="1"/>
    <cellStyle name="Followed Hyperlink" xfId="2214" builtinId="9" hidden="1"/>
    <cellStyle name="Followed Hyperlink" xfId="2198" builtinId="9" hidden="1"/>
    <cellStyle name="Followed Hyperlink" xfId="2182" builtinId="9" hidden="1"/>
    <cellStyle name="Followed Hyperlink" xfId="2166" builtinId="9" hidden="1"/>
    <cellStyle name="Followed Hyperlink" xfId="2150" builtinId="9" hidden="1"/>
    <cellStyle name="Followed Hyperlink" xfId="2134" builtinId="9" hidden="1"/>
    <cellStyle name="Followed Hyperlink" xfId="2118" builtinId="9" hidden="1"/>
    <cellStyle name="Followed Hyperlink" xfId="2102" builtinId="9" hidden="1"/>
    <cellStyle name="Followed Hyperlink" xfId="2086" builtinId="9" hidden="1"/>
    <cellStyle name="Followed Hyperlink" xfId="2070" builtinId="9" hidden="1"/>
    <cellStyle name="Followed Hyperlink" xfId="2054" builtinId="9" hidden="1"/>
    <cellStyle name="Followed Hyperlink" xfId="2038" builtinId="9" hidden="1"/>
    <cellStyle name="Followed Hyperlink" xfId="2022" builtinId="9" hidden="1"/>
    <cellStyle name="Followed Hyperlink" xfId="2006" builtinId="9" hidden="1"/>
    <cellStyle name="Followed Hyperlink" xfId="1990" builtinId="9" hidden="1"/>
    <cellStyle name="Followed Hyperlink" xfId="1974" builtinId="9" hidden="1"/>
    <cellStyle name="Followed Hyperlink" xfId="1958" builtinId="9" hidden="1"/>
    <cellStyle name="Followed Hyperlink" xfId="1942" builtinId="9" hidden="1"/>
    <cellStyle name="Followed Hyperlink" xfId="1926" builtinId="9" hidden="1"/>
    <cellStyle name="Followed Hyperlink" xfId="1910" builtinId="9" hidden="1"/>
    <cellStyle name="Followed Hyperlink" xfId="1894" builtinId="9" hidden="1"/>
    <cellStyle name="Followed Hyperlink" xfId="1878" builtinId="9" hidden="1"/>
    <cellStyle name="Followed Hyperlink" xfId="1862" builtinId="9" hidden="1"/>
    <cellStyle name="Followed Hyperlink" xfId="1846" builtinId="9" hidden="1"/>
    <cellStyle name="Followed Hyperlink" xfId="1830" builtinId="9" hidden="1"/>
    <cellStyle name="Followed Hyperlink" xfId="1814" builtinId="9" hidden="1"/>
    <cellStyle name="Followed Hyperlink" xfId="1798" builtinId="9" hidden="1"/>
    <cellStyle name="Followed Hyperlink" xfId="1782" builtinId="9" hidden="1"/>
    <cellStyle name="Followed Hyperlink" xfId="1766" builtinId="9" hidden="1"/>
    <cellStyle name="Followed Hyperlink" xfId="1750" builtinId="9" hidden="1"/>
    <cellStyle name="Followed Hyperlink" xfId="1734" builtinId="9" hidden="1"/>
    <cellStyle name="Followed Hyperlink" xfId="1718" builtinId="9" hidden="1"/>
    <cellStyle name="Followed Hyperlink" xfId="1702" builtinId="9" hidden="1"/>
    <cellStyle name="Followed Hyperlink" xfId="1686" builtinId="9" hidden="1"/>
    <cellStyle name="Followed Hyperlink" xfId="1670" builtinId="9" hidden="1"/>
    <cellStyle name="Followed Hyperlink" xfId="1654" builtinId="9" hidden="1"/>
    <cellStyle name="Followed Hyperlink" xfId="1638" builtinId="9" hidden="1"/>
    <cellStyle name="Followed Hyperlink" xfId="1622" builtinId="9" hidden="1"/>
    <cellStyle name="Followed Hyperlink" xfId="1606" builtinId="9" hidden="1"/>
    <cellStyle name="Followed Hyperlink" xfId="1590" builtinId="9" hidden="1"/>
    <cellStyle name="Followed Hyperlink" xfId="1574" builtinId="9" hidden="1"/>
    <cellStyle name="Followed Hyperlink" xfId="1558" builtinId="9" hidden="1"/>
    <cellStyle name="Followed Hyperlink" xfId="1542" builtinId="9" hidden="1"/>
    <cellStyle name="Followed Hyperlink" xfId="1526" builtinId="9" hidden="1"/>
    <cellStyle name="Followed Hyperlink" xfId="1510" builtinId="9" hidden="1"/>
    <cellStyle name="Followed Hyperlink" xfId="1494" builtinId="9" hidden="1"/>
    <cellStyle name="Followed Hyperlink" xfId="1478" builtinId="9" hidden="1"/>
    <cellStyle name="Followed Hyperlink" xfId="1462" builtinId="9" hidden="1"/>
    <cellStyle name="Followed Hyperlink" xfId="1446" builtinId="9" hidden="1"/>
    <cellStyle name="Followed Hyperlink" xfId="1430" builtinId="9" hidden="1"/>
    <cellStyle name="Followed Hyperlink" xfId="1414" builtinId="9" hidden="1"/>
    <cellStyle name="Followed Hyperlink" xfId="1398" builtinId="9" hidden="1"/>
    <cellStyle name="Followed Hyperlink" xfId="1382" builtinId="9" hidden="1"/>
    <cellStyle name="Followed Hyperlink" xfId="1366" builtinId="9" hidden="1"/>
    <cellStyle name="Followed Hyperlink" xfId="1350" builtinId="9" hidden="1"/>
    <cellStyle name="Followed Hyperlink" xfId="1334" builtinId="9" hidden="1"/>
    <cellStyle name="Followed Hyperlink" xfId="1318" builtinId="9" hidden="1"/>
    <cellStyle name="Followed Hyperlink" xfId="1302" builtinId="9" hidden="1"/>
    <cellStyle name="Followed Hyperlink" xfId="1286" builtinId="9" hidden="1"/>
    <cellStyle name="Followed Hyperlink" xfId="1270" builtinId="9" hidden="1"/>
    <cellStyle name="Followed Hyperlink" xfId="1254" builtinId="9" hidden="1"/>
    <cellStyle name="Followed Hyperlink" xfId="1238" builtinId="9" hidden="1"/>
    <cellStyle name="Followed Hyperlink" xfId="1222" builtinId="9" hidden="1"/>
    <cellStyle name="Followed Hyperlink" xfId="1206" builtinId="9" hidden="1"/>
    <cellStyle name="Followed Hyperlink" xfId="1190" builtinId="9" hidden="1"/>
    <cellStyle name="Followed Hyperlink" xfId="1174" builtinId="9" hidden="1"/>
    <cellStyle name="Followed Hyperlink" xfId="1158" builtinId="9" hidden="1"/>
    <cellStyle name="Followed Hyperlink" xfId="1142" builtinId="9" hidden="1"/>
    <cellStyle name="Followed Hyperlink" xfId="1126" builtinId="9" hidden="1"/>
    <cellStyle name="Followed Hyperlink" xfId="1110" builtinId="9" hidden="1"/>
    <cellStyle name="Followed Hyperlink" xfId="1094" builtinId="9" hidden="1"/>
    <cellStyle name="Followed Hyperlink" xfId="1077" builtinId="9" hidden="1"/>
    <cellStyle name="Followed Hyperlink" xfId="1061" builtinId="9" hidden="1"/>
    <cellStyle name="Followed Hyperlink" xfId="1045" builtinId="9" hidden="1"/>
    <cellStyle name="Followed Hyperlink" xfId="1029" builtinId="9" hidden="1"/>
    <cellStyle name="Followed Hyperlink" xfId="1013" builtinId="9" hidden="1"/>
    <cellStyle name="Followed Hyperlink" xfId="997" builtinId="9" hidden="1"/>
    <cellStyle name="Followed Hyperlink" xfId="981" builtinId="9" hidden="1"/>
    <cellStyle name="Followed Hyperlink" xfId="965" builtinId="9" hidden="1"/>
    <cellStyle name="Followed Hyperlink" xfId="949" builtinId="9" hidden="1"/>
    <cellStyle name="Followed Hyperlink" xfId="933" builtinId="9" hidden="1"/>
    <cellStyle name="Followed Hyperlink" xfId="917" builtinId="9" hidden="1"/>
    <cellStyle name="Followed Hyperlink" xfId="901" builtinId="9" hidden="1"/>
    <cellStyle name="Followed Hyperlink" xfId="885" builtinId="9" hidden="1"/>
    <cellStyle name="Followed Hyperlink" xfId="869" builtinId="9" hidden="1"/>
    <cellStyle name="Followed Hyperlink" xfId="853" builtinId="9" hidden="1"/>
    <cellStyle name="Followed Hyperlink" xfId="837" builtinId="9" hidden="1"/>
    <cellStyle name="Followed Hyperlink" xfId="821" builtinId="9" hidden="1"/>
    <cellStyle name="Followed Hyperlink" xfId="805" builtinId="9" hidden="1"/>
    <cellStyle name="Followed Hyperlink" xfId="789" builtinId="9" hidden="1"/>
    <cellStyle name="Followed Hyperlink" xfId="773" builtinId="9" hidden="1"/>
    <cellStyle name="Followed Hyperlink" xfId="757" builtinId="9" hidden="1"/>
    <cellStyle name="Followed Hyperlink" xfId="741" builtinId="9" hidden="1"/>
    <cellStyle name="Followed Hyperlink" xfId="725" builtinId="9" hidden="1"/>
    <cellStyle name="Followed Hyperlink" xfId="709" builtinId="9" hidden="1"/>
    <cellStyle name="Followed Hyperlink" xfId="693" builtinId="9" hidden="1"/>
    <cellStyle name="Followed Hyperlink" xfId="677" builtinId="9" hidden="1"/>
    <cellStyle name="Followed Hyperlink" xfId="661" builtinId="9" hidden="1"/>
    <cellStyle name="Followed Hyperlink" xfId="645" builtinId="9" hidden="1"/>
    <cellStyle name="Followed Hyperlink" xfId="629" builtinId="9" hidden="1"/>
    <cellStyle name="Followed Hyperlink" xfId="613" builtinId="9" hidden="1"/>
    <cellStyle name="Followed Hyperlink" xfId="597" builtinId="9" hidden="1"/>
    <cellStyle name="Followed Hyperlink" xfId="581" builtinId="9" hidden="1"/>
    <cellStyle name="Followed Hyperlink" xfId="565" builtinId="9" hidden="1"/>
    <cellStyle name="Followed Hyperlink" xfId="549" builtinId="9" hidden="1"/>
    <cellStyle name="Followed Hyperlink" xfId="533" builtinId="9" hidden="1"/>
    <cellStyle name="Followed Hyperlink" xfId="517" builtinId="9" hidden="1"/>
    <cellStyle name="Followed Hyperlink" xfId="501" builtinId="9" hidden="1"/>
    <cellStyle name="Followed Hyperlink" xfId="485" builtinId="9" hidden="1"/>
    <cellStyle name="Followed Hyperlink" xfId="469" builtinId="9" hidden="1"/>
    <cellStyle name="Followed Hyperlink" xfId="453" builtinId="9" hidden="1"/>
    <cellStyle name="Followed Hyperlink" xfId="437" builtinId="9" hidden="1"/>
    <cellStyle name="Followed Hyperlink" xfId="421" builtinId="9" hidden="1"/>
    <cellStyle name="Followed Hyperlink" xfId="405" builtinId="9" hidden="1"/>
    <cellStyle name="Followed Hyperlink" xfId="389" builtinId="9" hidden="1"/>
    <cellStyle name="Followed Hyperlink" xfId="373" builtinId="9" hidden="1"/>
    <cellStyle name="Followed Hyperlink" xfId="357" builtinId="9" hidden="1"/>
    <cellStyle name="Followed Hyperlink" xfId="341" builtinId="9" hidden="1"/>
    <cellStyle name="Followed Hyperlink" xfId="325" builtinId="9" hidden="1"/>
    <cellStyle name="Followed Hyperlink" xfId="309" builtinId="9" hidden="1"/>
    <cellStyle name="Followed Hyperlink" xfId="293" builtinId="9" hidden="1"/>
    <cellStyle name="Followed Hyperlink" xfId="277" builtinId="9" hidden="1"/>
    <cellStyle name="Followed Hyperlink" xfId="261" builtinId="9" hidden="1"/>
    <cellStyle name="Followed Hyperlink" xfId="245" builtinId="9" hidden="1"/>
    <cellStyle name="Followed Hyperlink" xfId="229" builtinId="9" hidden="1"/>
    <cellStyle name="Followed Hyperlink" xfId="149" builtinId="9" hidden="1"/>
    <cellStyle name="Followed Hyperlink" xfId="161" builtinId="9" hidden="1"/>
    <cellStyle name="Followed Hyperlink" xfId="169" builtinId="9" hidden="1"/>
    <cellStyle name="Followed Hyperlink" xfId="181" builtinId="9" hidden="1"/>
    <cellStyle name="Followed Hyperlink" xfId="193" builtinId="9" hidden="1"/>
    <cellStyle name="Followed Hyperlink" xfId="201" builtinId="9" hidden="1"/>
    <cellStyle name="Followed Hyperlink" xfId="213" builtinId="9" hidden="1"/>
    <cellStyle name="Followed Hyperlink" xfId="225" builtinId="9" hidden="1"/>
    <cellStyle name="Followed Hyperlink" xfId="205" builtinId="9" hidden="1"/>
    <cellStyle name="Followed Hyperlink" xfId="173" builtinId="9" hidden="1"/>
    <cellStyle name="Followed Hyperlink" xfId="141" builtinId="9" hidden="1"/>
    <cellStyle name="Followed Hyperlink" xfId="121" builtinId="9" hidden="1"/>
    <cellStyle name="Followed Hyperlink" xfId="133" builtinId="9" hidden="1"/>
    <cellStyle name="Followed Hyperlink" xfId="125" builtinId="9" hidden="1"/>
    <cellStyle name="Followed Hyperlink" xfId="113" builtinId="9" hidden="1"/>
    <cellStyle name="Followed Hyperlink" xfId="101" builtinId="9" hidden="1"/>
    <cellStyle name="Followed Hyperlink" xfId="105" builtinId="9" hidden="1"/>
    <cellStyle name="Followed Hyperlink" xfId="109" builtinId="9" hidden="1"/>
    <cellStyle name="Followed Hyperlink" xfId="137" builtinId="9" hidden="1"/>
    <cellStyle name="Followed Hyperlink" xfId="129" builtinId="9" hidden="1"/>
    <cellStyle name="Followed Hyperlink" xfId="117" builtinId="9" hidden="1"/>
    <cellStyle name="Followed Hyperlink" xfId="157" builtinId="9" hidden="1"/>
    <cellStyle name="Followed Hyperlink" xfId="189" builtinId="9" hidden="1"/>
    <cellStyle name="Followed Hyperlink" xfId="221" builtinId="9" hidden="1"/>
    <cellStyle name="Followed Hyperlink" xfId="217" builtinId="9" hidden="1"/>
    <cellStyle name="Followed Hyperlink" xfId="209" builtinId="9" hidden="1"/>
    <cellStyle name="Followed Hyperlink" xfId="197" builtinId="9" hidden="1"/>
    <cellStyle name="Followed Hyperlink" xfId="185" builtinId="9" hidden="1"/>
    <cellStyle name="Followed Hyperlink" xfId="177" builtinId="9" hidden="1"/>
    <cellStyle name="Followed Hyperlink" xfId="165" builtinId="9" hidden="1"/>
    <cellStyle name="Followed Hyperlink" xfId="153" builtinId="9" hidden="1"/>
    <cellStyle name="Followed Hyperlink" xfId="145" builtinId="9" hidden="1"/>
    <cellStyle name="Followed Hyperlink" xfId="237" builtinId="9" hidden="1"/>
    <cellStyle name="Followed Hyperlink" xfId="253" builtinId="9" hidden="1"/>
    <cellStyle name="Followed Hyperlink" xfId="269" builtinId="9" hidden="1"/>
    <cellStyle name="Followed Hyperlink" xfId="285" builtinId="9" hidden="1"/>
    <cellStyle name="Followed Hyperlink" xfId="301" builtinId="9" hidden="1"/>
    <cellStyle name="Followed Hyperlink" xfId="317" builtinId="9" hidden="1"/>
    <cellStyle name="Followed Hyperlink" xfId="333" builtinId="9" hidden="1"/>
    <cellStyle name="Followed Hyperlink" xfId="349" builtinId="9" hidden="1"/>
    <cellStyle name="Followed Hyperlink" xfId="365" builtinId="9" hidden="1"/>
    <cellStyle name="Followed Hyperlink" xfId="381" builtinId="9" hidden="1"/>
    <cellStyle name="Followed Hyperlink" xfId="397" builtinId="9" hidden="1"/>
    <cellStyle name="Followed Hyperlink" xfId="413" builtinId="9" hidden="1"/>
    <cellStyle name="Followed Hyperlink" xfId="429" builtinId="9" hidden="1"/>
    <cellStyle name="Followed Hyperlink" xfId="445" builtinId="9" hidden="1"/>
    <cellStyle name="Followed Hyperlink" xfId="461" builtinId="9" hidden="1"/>
    <cellStyle name="Followed Hyperlink" xfId="477" builtinId="9" hidden="1"/>
    <cellStyle name="Followed Hyperlink" xfId="493" builtinId="9" hidden="1"/>
    <cellStyle name="Followed Hyperlink" xfId="509" builtinId="9" hidden="1"/>
    <cellStyle name="Followed Hyperlink" xfId="525" builtinId="9" hidden="1"/>
    <cellStyle name="Followed Hyperlink" xfId="541" builtinId="9" hidden="1"/>
    <cellStyle name="Followed Hyperlink" xfId="557" builtinId="9" hidden="1"/>
    <cellStyle name="Followed Hyperlink" xfId="573" builtinId="9" hidden="1"/>
    <cellStyle name="Followed Hyperlink" xfId="589" builtinId="9" hidden="1"/>
    <cellStyle name="Followed Hyperlink" xfId="605" builtinId="9" hidden="1"/>
    <cellStyle name="Followed Hyperlink" xfId="621" builtinId="9" hidden="1"/>
    <cellStyle name="Followed Hyperlink" xfId="637" builtinId="9" hidden="1"/>
    <cellStyle name="Followed Hyperlink" xfId="653" builtinId="9" hidden="1"/>
    <cellStyle name="Followed Hyperlink" xfId="669" builtinId="9" hidden="1"/>
    <cellStyle name="Followed Hyperlink" xfId="685" builtinId="9" hidden="1"/>
    <cellStyle name="Followed Hyperlink" xfId="701" builtinId="9" hidden="1"/>
    <cellStyle name="Followed Hyperlink" xfId="717" builtinId="9" hidden="1"/>
    <cellStyle name="Followed Hyperlink" xfId="733" builtinId="9" hidden="1"/>
    <cellStyle name="Followed Hyperlink" xfId="749" builtinId="9" hidden="1"/>
    <cellStyle name="Followed Hyperlink" xfId="765" builtinId="9" hidden="1"/>
    <cellStyle name="Followed Hyperlink" xfId="781" builtinId="9" hidden="1"/>
    <cellStyle name="Followed Hyperlink" xfId="797" builtinId="9" hidden="1"/>
    <cellStyle name="Followed Hyperlink" xfId="813" builtinId="9" hidden="1"/>
    <cellStyle name="Followed Hyperlink" xfId="829" builtinId="9" hidden="1"/>
    <cellStyle name="Followed Hyperlink" xfId="845" builtinId="9" hidden="1"/>
    <cellStyle name="Followed Hyperlink" xfId="861" builtinId="9" hidden="1"/>
    <cellStyle name="Followed Hyperlink" xfId="877" builtinId="9" hidden="1"/>
    <cellStyle name="Followed Hyperlink" xfId="893" builtinId="9" hidden="1"/>
    <cellStyle name="Followed Hyperlink" xfId="909" builtinId="9" hidden="1"/>
    <cellStyle name="Followed Hyperlink" xfId="925" builtinId="9" hidden="1"/>
    <cellStyle name="Followed Hyperlink" xfId="941" builtinId="9" hidden="1"/>
    <cellStyle name="Followed Hyperlink" xfId="957" builtinId="9" hidden="1"/>
    <cellStyle name="Followed Hyperlink" xfId="973" builtinId="9" hidden="1"/>
    <cellStyle name="Followed Hyperlink" xfId="989" builtinId="9" hidden="1"/>
    <cellStyle name="Followed Hyperlink" xfId="1005" builtinId="9" hidden="1"/>
    <cellStyle name="Followed Hyperlink" xfId="1021" builtinId="9" hidden="1"/>
    <cellStyle name="Followed Hyperlink" xfId="1037" builtinId="9" hidden="1"/>
    <cellStyle name="Followed Hyperlink" xfId="1053" builtinId="9" hidden="1"/>
    <cellStyle name="Followed Hyperlink" xfId="1069" builtinId="9" hidden="1"/>
    <cellStyle name="Followed Hyperlink" xfId="1085" builtinId="9" hidden="1"/>
    <cellStyle name="Followed Hyperlink" xfId="1102" builtinId="9" hidden="1"/>
    <cellStyle name="Followed Hyperlink" xfId="1118" builtinId="9" hidden="1"/>
    <cellStyle name="Followed Hyperlink" xfId="1134" builtinId="9" hidden="1"/>
    <cellStyle name="Followed Hyperlink" xfId="1150" builtinId="9" hidden="1"/>
    <cellStyle name="Followed Hyperlink" xfId="1166" builtinId="9" hidden="1"/>
    <cellStyle name="Followed Hyperlink" xfId="1182" builtinId="9" hidden="1"/>
    <cellStyle name="Followed Hyperlink" xfId="1198" builtinId="9" hidden="1"/>
    <cellStyle name="Followed Hyperlink" xfId="1214" builtinId="9" hidden="1"/>
    <cellStyle name="Followed Hyperlink" xfId="1230" builtinId="9" hidden="1"/>
    <cellStyle name="Followed Hyperlink" xfId="1246" builtinId="9" hidden="1"/>
    <cellStyle name="Followed Hyperlink" xfId="1262" builtinId="9" hidden="1"/>
    <cellStyle name="Followed Hyperlink" xfId="1278" builtinId="9" hidden="1"/>
    <cellStyle name="Followed Hyperlink" xfId="1294" builtinId="9" hidden="1"/>
    <cellStyle name="Followed Hyperlink" xfId="1310" builtinId="9" hidden="1"/>
    <cellStyle name="Followed Hyperlink" xfId="1326" builtinId="9" hidden="1"/>
    <cellStyle name="Followed Hyperlink" xfId="1342" builtinId="9" hidden="1"/>
    <cellStyle name="Followed Hyperlink" xfId="1358" builtinId="9" hidden="1"/>
    <cellStyle name="Followed Hyperlink" xfId="1374" builtinId="9" hidden="1"/>
    <cellStyle name="Followed Hyperlink" xfId="1390" builtinId="9" hidden="1"/>
    <cellStyle name="Followed Hyperlink" xfId="1406" builtinId="9" hidden="1"/>
    <cellStyle name="Followed Hyperlink" xfId="1422" builtinId="9" hidden="1"/>
    <cellStyle name="Followed Hyperlink" xfId="1438" builtinId="9" hidden="1"/>
    <cellStyle name="Followed Hyperlink" xfId="1454" builtinId="9" hidden="1"/>
    <cellStyle name="Followed Hyperlink" xfId="1470" builtinId="9" hidden="1"/>
    <cellStyle name="Followed Hyperlink" xfId="1486" builtinId="9" hidden="1"/>
    <cellStyle name="Followed Hyperlink" xfId="1502" builtinId="9" hidden="1"/>
    <cellStyle name="Followed Hyperlink" xfId="1518" builtinId="9" hidden="1"/>
    <cellStyle name="Followed Hyperlink" xfId="1534" builtinId="9" hidden="1"/>
    <cellStyle name="Followed Hyperlink" xfId="1550" builtinId="9" hidden="1"/>
    <cellStyle name="Followed Hyperlink" xfId="1566" builtinId="9" hidden="1"/>
    <cellStyle name="Followed Hyperlink" xfId="1582" builtinId="9" hidden="1"/>
    <cellStyle name="Followed Hyperlink" xfId="1598" builtinId="9" hidden="1"/>
    <cellStyle name="Followed Hyperlink" xfId="1614" builtinId="9" hidden="1"/>
    <cellStyle name="Followed Hyperlink" xfId="1630" builtinId="9" hidden="1"/>
    <cellStyle name="Followed Hyperlink" xfId="1646" builtinId="9" hidden="1"/>
    <cellStyle name="Followed Hyperlink" xfId="1662" builtinId="9" hidden="1"/>
    <cellStyle name="Followed Hyperlink" xfId="1678" builtinId="9" hidden="1"/>
    <cellStyle name="Followed Hyperlink" xfId="1694" builtinId="9" hidden="1"/>
    <cellStyle name="Followed Hyperlink" xfId="1710" builtinId="9" hidden="1"/>
    <cellStyle name="Followed Hyperlink" xfId="1726" builtinId="9" hidden="1"/>
    <cellStyle name="Followed Hyperlink" xfId="1742" builtinId="9" hidden="1"/>
    <cellStyle name="Followed Hyperlink" xfId="1758" builtinId="9" hidden="1"/>
    <cellStyle name="Followed Hyperlink" xfId="1774" builtinId="9" hidden="1"/>
    <cellStyle name="Followed Hyperlink" xfId="1790" builtinId="9" hidden="1"/>
    <cellStyle name="Followed Hyperlink" xfId="1806" builtinId="9" hidden="1"/>
    <cellStyle name="Followed Hyperlink" xfId="1822" builtinId="9" hidden="1"/>
    <cellStyle name="Followed Hyperlink" xfId="1838" builtinId="9" hidden="1"/>
    <cellStyle name="Followed Hyperlink" xfId="1854" builtinId="9" hidden="1"/>
    <cellStyle name="Followed Hyperlink" xfId="1870" builtinId="9" hidden="1"/>
    <cellStyle name="Followed Hyperlink" xfId="1886" builtinId="9" hidden="1"/>
    <cellStyle name="Followed Hyperlink" xfId="1902" builtinId="9" hidden="1"/>
    <cellStyle name="Followed Hyperlink" xfId="1918" builtinId="9" hidden="1"/>
    <cellStyle name="Followed Hyperlink" xfId="1934" builtinId="9" hidden="1"/>
    <cellStyle name="Followed Hyperlink" xfId="1950" builtinId="9" hidden="1"/>
    <cellStyle name="Followed Hyperlink" xfId="1966" builtinId="9" hidden="1"/>
    <cellStyle name="Followed Hyperlink" xfId="1982" builtinId="9" hidden="1"/>
    <cellStyle name="Followed Hyperlink" xfId="1998" builtinId="9" hidden="1"/>
    <cellStyle name="Followed Hyperlink" xfId="2014" builtinId="9" hidden="1"/>
    <cellStyle name="Followed Hyperlink" xfId="2030" builtinId="9" hidden="1"/>
    <cellStyle name="Followed Hyperlink" xfId="2046" builtinId="9" hidden="1"/>
    <cellStyle name="Followed Hyperlink" xfId="2062" builtinId="9" hidden="1"/>
    <cellStyle name="Followed Hyperlink" xfId="2078" builtinId="9" hidden="1"/>
    <cellStyle name="Followed Hyperlink" xfId="2094" builtinId="9" hidden="1"/>
    <cellStyle name="Followed Hyperlink" xfId="2110" builtinId="9" hidden="1"/>
    <cellStyle name="Followed Hyperlink" xfId="2126" builtinId="9" hidden="1"/>
    <cellStyle name="Followed Hyperlink" xfId="2142" builtinId="9" hidden="1"/>
    <cellStyle name="Followed Hyperlink" xfId="2158" builtinId="9" hidden="1"/>
    <cellStyle name="Followed Hyperlink" xfId="2174" builtinId="9" hidden="1"/>
    <cellStyle name="Followed Hyperlink" xfId="2190" builtinId="9" hidden="1"/>
    <cellStyle name="Followed Hyperlink" xfId="2206" builtinId="9" hidden="1"/>
    <cellStyle name="Followed Hyperlink" xfId="2222" builtinId="9" hidden="1"/>
    <cellStyle name="Followed Hyperlink" xfId="2238" builtinId="9" hidden="1"/>
    <cellStyle name="Followed Hyperlink" xfId="2254" builtinId="9" hidden="1"/>
    <cellStyle name="Followed Hyperlink" xfId="2270" builtinId="9" hidden="1"/>
    <cellStyle name="Followed Hyperlink" xfId="2286" builtinId="9" hidden="1"/>
    <cellStyle name="Followed Hyperlink" xfId="2302" builtinId="9" hidden="1"/>
    <cellStyle name="Followed Hyperlink" xfId="2318" builtinId="9" hidden="1"/>
    <cellStyle name="Followed Hyperlink" xfId="2334" builtinId="9" hidden="1"/>
    <cellStyle name="Followed Hyperlink" xfId="2350" builtinId="9" hidden="1"/>
    <cellStyle name="Followed Hyperlink" xfId="2366" builtinId="9" hidden="1"/>
    <cellStyle name="Followed Hyperlink" xfId="2382" builtinId="9" hidden="1"/>
    <cellStyle name="Followed Hyperlink" xfId="2398" builtinId="9" hidden="1"/>
    <cellStyle name="Followed Hyperlink" xfId="2414" builtinId="9" hidden="1"/>
    <cellStyle name="Followed Hyperlink" xfId="2430" builtinId="9" hidden="1"/>
    <cellStyle name="Followed Hyperlink" xfId="2446" builtinId="9" hidden="1"/>
    <cellStyle name="Followed Hyperlink" xfId="2462" builtinId="9" hidden="1"/>
    <cellStyle name="Followed Hyperlink" xfId="2478" builtinId="9" hidden="1"/>
    <cellStyle name="Followed Hyperlink" xfId="2494" builtinId="9" hidden="1"/>
    <cellStyle name="Followed Hyperlink" xfId="2510" builtinId="9" hidden="1"/>
    <cellStyle name="Followed Hyperlink" xfId="2526" builtinId="9" hidden="1"/>
    <cellStyle name="Followed Hyperlink" xfId="2543" builtinId="9" hidden="1"/>
    <cellStyle name="Followed Hyperlink" xfId="2559" builtinId="9" hidden="1"/>
    <cellStyle name="Followed Hyperlink" xfId="2575" builtinId="9" hidden="1"/>
    <cellStyle name="Followed Hyperlink" xfId="2591" builtinId="9" hidden="1"/>
    <cellStyle name="Followed Hyperlink" xfId="2607" builtinId="9" hidden="1"/>
    <cellStyle name="Followed Hyperlink" xfId="2623" builtinId="9" hidden="1"/>
    <cellStyle name="Followed Hyperlink" xfId="2639" builtinId="9" hidden="1"/>
    <cellStyle name="Followed Hyperlink" xfId="2655" builtinId="9" hidden="1"/>
    <cellStyle name="Followed Hyperlink" xfId="2671" builtinId="9" hidden="1"/>
    <cellStyle name="Followed Hyperlink" xfId="2687" builtinId="9" hidden="1"/>
    <cellStyle name="Followed Hyperlink" xfId="2703" builtinId="9" hidden="1"/>
    <cellStyle name="Followed Hyperlink" xfId="2719" builtinId="9" hidden="1"/>
    <cellStyle name="Followed Hyperlink" xfId="2735" builtinId="9" hidden="1"/>
    <cellStyle name="Followed Hyperlink" xfId="2751" builtinId="9" hidden="1"/>
    <cellStyle name="Followed Hyperlink" xfId="2767" builtinId="9" hidden="1"/>
    <cellStyle name="Followed Hyperlink" xfId="2783" builtinId="9" hidden="1"/>
    <cellStyle name="Followed Hyperlink" xfId="2799" builtinId="9" hidden="1"/>
    <cellStyle name="Followed Hyperlink" xfId="2815" builtinId="9" hidden="1"/>
    <cellStyle name="Followed Hyperlink" xfId="2831" builtinId="9" hidden="1"/>
    <cellStyle name="Followed Hyperlink" xfId="2847" builtinId="9" hidden="1"/>
    <cellStyle name="Followed Hyperlink" xfId="2863" builtinId="9" hidden="1"/>
    <cellStyle name="Followed Hyperlink" xfId="2879" builtinId="9" hidden="1"/>
    <cellStyle name="Followed Hyperlink" xfId="2895" builtinId="9" hidden="1"/>
    <cellStyle name="Followed Hyperlink" xfId="2911" builtinId="9" hidden="1"/>
    <cellStyle name="Followed Hyperlink" xfId="2927" builtinId="9" hidden="1"/>
    <cellStyle name="Followed Hyperlink" xfId="2943" builtinId="9" hidden="1"/>
    <cellStyle name="Followed Hyperlink" xfId="2959" builtinId="9" hidden="1"/>
    <cellStyle name="Followed Hyperlink" xfId="2975" builtinId="9" hidden="1"/>
    <cellStyle name="Followed Hyperlink" xfId="2991" builtinId="9" hidden="1"/>
    <cellStyle name="Followed Hyperlink" xfId="3007" builtinId="9" hidden="1"/>
    <cellStyle name="Followed Hyperlink" xfId="3023" builtinId="9" hidden="1"/>
    <cellStyle name="Followed Hyperlink" xfId="3039" builtinId="9" hidden="1"/>
    <cellStyle name="Followed Hyperlink" xfId="3055" builtinId="9" hidden="1"/>
    <cellStyle name="Followed Hyperlink" xfId="3071" builtinId="9" hidden="1"/>
    <cellStyle name="Followed Hyperlink" xfId="3087" builtinId="9" hidden="1"/>
    <cellStyle name="Followed Hyperlink" xfId="3103" builtinId="9" hidden="1"/>
    <cellStyle name="Followed Hyperlink" xfId="3119" builtinId="9" hidden="1"/>
    <cellStyle name="Followed Hyperlink" xfId="3135" builtinId="9" hidden="1"/>
    <cellStyle name="Followed Hyperlink" xfId="3151" builtinId="9" hidden="1"/>
    <cellStyle name="Followed Hyperlink" xfId="3167" builtinId="9" hidden="1"/>
    <cellStyle name="Followed Hyperlink" xfId="3183" builtinId="9" hidden="1"/>
    <cellStyle name="Followed Hyperlink" xfId="3199" builtinId="9" hidden="1"/>
    <cellStyle name="Followed Hyperlink" xfId="3215" builtinId="9" hidden="1"/>
    <cellStyle name="Followed Hyperlink" xfId="3231" builtinId="9" hidden="1"/>
    <cellStyle name="Followed Hyperlink" xfId="3247" builtinId="9" hidden="1"/>
    <cellStyle name="Followed Hyperlink" xfId="3263" builtinId="9" hidden="1"/>
    <cellStyle name="Followed Hyperlink" xfId="3279" builtinId="9" hidden="1"/>
    <cellStyle name="Followed Hyperlink" xfId="3295" builtinId="9" hidden="1"/>
    <cellStyle name="Followed Hyperlink" xfId="3311" builtinId="9" hidden="1"/>
    <cellStyle name="Followed Hyperlink" xfId="3327" builtinId="9" hidden="1"/>
    <cellStyle name="Followed Hyperlink" xfId="3343" builtinId="9" hidden="1"/>
    <cellStyle name="Followed Hyperlink" xfId="3359" builtinId="9" hidden="1"/>
    <cellStyle name="Followed Hyperlink" xfId="3375" builtinId="9" hidden="1"/>
    <cellStyle name="Followed Hyperlink" xfId="3391" builtinId="9" hidden="1"/>
    <cellStyle name="Followed Hyperlink" xfId="3407" builtinId="9" hidden="1"/>
    <cellStyle name="Followed Hyperlink" xfId="3423" builtinId="9" hidden="1"/>
    <cellStyle name="Followed Hyperlink" xfId="3439" builtinId="9" hidden="1"/>
    <cellStyle name="Followed Hyperlink" xfId="3455" builtinId="9" hidden="1"/>
    <cellStyle name="Followed Hyperlink" xfId="3471" builtinId="9" hidden="1"/>
    <cellStyle name="Followed Hyperlink" xfId="3487" builtinId="9" hidden="1"/>
    <cellStyle name="Followed Hyperlink" xfId="3503" builtinId="9" hidden="1"/>
    <cellStyle name="Followed Hyperlink" xfId="3519" builtinId="9" hidden="1"/>
    <cellStyle name="Followed Hyperlink" xfId="3535" builtinId="9" hidden="1"/>
    <cellStyle name="Followed Hyperlink" xfId="3551" builtinId="9" hidden="1"/>
    <cellStyle name="Followed Hyperlink" xfId="3567" builtinId="9" hidden="1"/>
    <cellStyle name="Followed Hyperlink" xfId="3583" builtinId="9" hidden="1"/>
    <cellStyle name="Followed Hyperlink" xfId="3599" builtinId="9" hidden="1"/>
    <cellStyle name="Followed Hyperlink" xfId="3615" builtinId="9" hidden="1"/>
    <cellStyle name="Followed Hyperlink" xfId="3631" builtinId="9" hidden="1"/>
    <cellStyle name="Followed Hyperlink" xfId="3647" builtinId="9" hidden="1"/>
    <cellStyle name="Followed Hyperlink" xfId="3663" builtinId="9" hidden="1"/>
    <cellStyle name="Followed Hyperlink" xfId="3679" builtinId="9" hidden="1"/>
    <cellStyle name="Followed Hyperlink" xfId="3695" builtinId="9" hidden="1"/>
    <cellStyle name="Followed Hyperlink" xfId="3711" builtinId="9" hidden="1"/>
    <cellStyle name="Followed Hyperlink" xfId="3727" builtinId="9" hidden="1"/>
    <cellStyle name="Followed Hyperlink" xfId="3743" builtinId="9" hidden="1"/>
    <cellStyle name="Followed Hyperlink" xfId="3759" builtinId="9" hidden="1"/>
    <cellStyle name="Followed Hyperlink" xfId="3775" builtinId="9" hidden="1"/>
    <cellStyle name="Followed Hyperlink" xfId="3791" builtinId="9" hidden="1"/>
    <cellStyle name="Followed Hyperlink" xfId="3807" builtinId="9" hidden="1"/>
    <cellStyle name="Followed Hyperlink" xfId="3823" builtinId="9" hidden="1"/>
    <cellStyle name="Followed Hyperlink" xfId="3839" builtinId="9" hidden="1"/>
    <cellStyle name="Followed Hyperlink" xfId="3855" builtinId="9" hidden="1"/>
    <cellStyle name="Followed Hyperlink" xfId="3871" builtinId="9" hidden="1"/>
    <cellStyle name="Followed Hyperlink" xfId="3887" builtinId="9" hidden="1"/>
    <cellStyle name="Followed Hyperlink" xfId="3903" builtinId="9" hidden="1"/>
    <cellStyle name="Followed Hyperlink" xfId="3919" builtinId="9" hidden="1"/>
    <cellStyle name="Followed Hyperlink" xfId="3935" builtinId="9" hidden="1"/>
    <cellStyle name="Followed Hyperlink" xfId="3951" builtinId="9" hidden="1"/>
    <cellStyle name="Followed Hyperlink" xfId="3967" builtinId="9" hidden="1"/>
    <cellStyle name="Followed Hyperlink" xfId="3983" builtinId="9" hidden="1"/>
    <cellStyle name="Followed Hyperlink" xfId="3999" builtinId="9" hidden="1"/>
    <cellStyle name="Followed Hyperlink" xfId="4015" builtinId="9" hidden="1"/>
    <cellStyle name="Followed Hyperlink" xfId="4031" builtinId="9" hidden="1"/>
    <cellStyle name="Followed Hyperlink" xfId="4047" builtinId="9" hidden="1"/>
    <cellStyle name="Followed Hyperlink" xfId="4063" builtinId="9" hidden="1"/>
    <cellStyle name="Followed Hyperlink" xfId="4079" builtinId="9" hidden="1"/>
    <cellStyle name="Followed Hyperlink" xfId="4095" builtinId="9" hidden="1"/>
    <cellStyle name="Followed Hyperlink" xfId="4111" builtinId="9" hidden="1"/>
    <cellStyle name="Followed Hyperlink" xfId="4127" builtinId="9" hidden="1"/>
    <cellStyle name="Followed Hyperlink" xfId="4143" builtinId="9" hidden="1"/>
    <cellStyle name="Followed Hyperlink" xfId="4159" builtinId="9" hidden="1"/>
    <cellStyle name="Followed Hyperlink" xfId="4175" builtinId="9" hidden="1"/>
    <cellStyle name="Followed Hyperlink" xfId="4191" builtinId="9" hidden="1"/>
    <cellStyle name="Followed Hyperlink" xfId="4207" builtinId="9" hidden="1"/>
    <cellStyle name="Followed Hyperlink" xfId="4223" builtinId="9" hidden="1"/>
    <cellStyle name="Followed Hyperlink" xfId="4239" builtinId="9" hidden="1"/>
    <cellStyle name="Followed Hyperlink" xfId="4255" builtinId="9" hidden="1"/>
    <cellStyle name="Followed Hyperlink" xfId="4271" builtinId="9" hidden="1"/>
    <cellStyle name="Followed Hyperlink" xfId="4287" builtinId="9" hidden="1"/>
    <cellStyle name="Followed Hyperlink" xfId="4303" builtinId="9" hidden="1"/>
    <cellStyle name="Followed Hyperlink" xfId="4319" builtinId="9" hidden="1"/>
    <cellStyle name="Followed Hyperlink" xfId="4335" builtinId="9" hidden="1"/>
    <cellStyle name="Followed Hyperlink" xfId="4351" builtinId="9" hidden="1"/>
    <cellStyle name="Followed Hyperlink" xfId="4367" builtinId="9" hidden="1"/>
    <cellStyle name="Followed Hyperlink" xfId="4383" builtinId="9" hidden="1"/>
    <cellStyle name="Followed Hyperlink" xfId="4399" builtinId="9" hidden="1"/>
    <cellStyle name="Followed Hyperlink" xfId="4415" builtinId="9" hidden="1"/>
    <cellStyle name="Followed Hyperlink" xfId="4431" builtinId="9" hidden="1"/>
    <cellStyle name="Followed Hyperlink" xfId="4447" builtinId="9" hidden="1"/>
    <cellStyle name="Followed Hyperlink" xfId="4463" builtinId="9" hidden="1"/>
    <cellStyle name="Followed Hyperlink" xfId="4479" builtinId="9" hidden="1"/>
    <cellStyle name="Followed Hyperlink" xfId="4495" builtinId="9" hidden="1"/>
    <cellStyle name="Followed Hyperlink" xfId="4511" builtinId="9" hidden="1"/>
    <cellStyle name="Followed Hyperlink" xfId="4527" builtinId="9" hidden="1"/>
    <cellStyle name="Followed Hyperlink" xfId="4543" builtinId="9" hidden="1"/>
    <cellStyle name="Followed Hyperlink" xfId="4559" builtinId="9" hidden="1"/>
    <cellStyle name="Followed Hyperlink" xfId="4575" builtinId="9" hidden="1"/>
    <cellStyle name="Followed Hyperlink" xfId="4591" builtinId="9" hidden="1"/>
    <cellStyle name="Followed Hyperlink" xfId="4607" builtinId="9" hidden="1"/>
    <cellStyle name="Followed Hyperlink" xfId="4623" builtinId="9" hidden="1"/>
    <cellStyle name="Followed Hyperlink" xfId="4639" builtinId="9" hidden="1"/>
    <cellStyle name="Followed Hyperlink" xfId="4655" builtinId="9" hidden="1"/>
    <cellStyle name="Followed Hyperlink" xfId="4671" builtinId="9" hidden="1"/>
    <cellStyle name="Followed Hyperlink" xfId="4687" builtinId="9" hidden="1"/>
    <cellStyle name="Followed Hyperlink" xfId="4703" builtinId="9" hidden="1"/>
    <cellStyle name="Followed Hyperlink" xfId="4719" builtinId="9" hidden="1"/>
    <cellStyle name="Followed Hyperlink" xfId="4735" builtinId="9" hidden="1"/>
    <cellStyle name="Followed Hyperlink" xfId="4751" builtinId="9" hidden="1"/>
    <cellStyle name="Followed Hyperlink" xfId="4767" builtinId="9" hidden="1"/>
    <cellStyle name="Followed Hyperlink" xfId="4783" builtinId="9" hidden="1"/>
    <cellStyle name="Followed Hyperlink" xfId="4799" builtinId="9" hidden="1"/>
    <cellStyle name="Followed Hyperlink" xfId="4815" builtinId="9" hidden="1"/>
    <cellStyle name="Followed Hyperlink" xfId="4831" builtinId="9" hidden="1"/>
    <cellStyle name="Followed Hyperlink" xfId="4847" builtinId="9" hidden="1"/>
    <cellStyle name="Followed Hyperlink" xfId="4863" builtinId="9" hidden="1"/>
    <cellStyle name="Followed Hyperlink" xfId="4879" builtinId="9" hidden="1"/>
    <cellStyle name="Followed Hyperlink" xfId="4895" builtinId="9" hidden="1"/>
    <cellStyle name="Followed Hyperlink" xfId="4911" builtinId="9" hidden="1"/>
    <cellStyle name="Followed Hyperlink" xfId="4927" builtinId="9" hidden="1"/>
    <cellStyle name="Followed Hyperlink" xfId="4943" builtinId="9" hidden="1"/>
    <cellStyle name="Followed Hyperlink" xfId="4959" builtinId="9" hidden="1"/>
    <cellStyle name="Followed Hyperlink" xfId="4975" builtinId="9" hidden="1"/>
    <cellStyle name="Followed Hyperlink" xfId="4991" builtinId="9" hidden="1"/>
    <cellStyle name="Followed Hyperlink" xfId="5007" builtinId="9" hidden="1"/>
    <cellStyle name="Followed Hyperlink" xfId="5023" builtinId="9" hidden="1"/>
    <cellStyle name="Followed Hyperlink" xfId="5039" builtinId="9" hidden="1"/>
    <cellStyle name="Followed Hyperlink" xfId="5055" builtinId="9" hidden="1"/>
    <cellStyle name="Followed Hyperlink" xfId="5071" builtinId="9" hidden="1"/>
    <cellStyle name="Followed Hyperlink" xfId="5087" builtinId="9" hidden="1"/>
    <cellStyle name="Followed Hyperlink" xfId="5103" builtinId="9" hidden="1"/>
    <cellStyle name="Followed Hyperlink" xfId="5119" builtinId="9" hidden="1"/>
    <cellStyle name="Followed Hyperlink" xfId="5135" builtinId="9" hidden="1"/>
    <cellStyle name="Followed Hyperlink" xfId="5151" builtinId="9" hidden="1"/>
    <cellStyle name="Followed Hyperlink" xfId="5167" builtinId="9" hidden="1"/>
    <cellStyle name="Followed Hyperlink" xfId="5183" builtinId="9" hidden="1"/>
    <cellStyle name="Followed Hyperlink" xfId="5199" builtinId="9" hidden="1"/>
    <cellStyle name="Followed Hyperlink" xfId="5215" builtinId="9" hidden="1"/>
    <cellStyle name="Followed Hyperlink" xfId="5231" builtinId="9" hidden="1"/>
    <cellStyle name="Followed Hyperlink" xfId="5247" builtinId="9" hidden="1"/>
    <cellStyle name="Followed Hyperlink" xfId="5263" builtinId="9" hidden="1"/>
    <cellStyle name="Followed Hyperlink" xfId="5279" builtinId="9" hidden="1"/>
    <cellStyle name="Followed Hyperlink" xfId="5295" builtinId="9" hidden="1"/>
    <cellStyle name="Followed Hyperlink" xfId="5311" builtinId="9" hidden="1"/>
    <cellStyle name="Followed Hyperlink" xfId="5327" builtinId="9" hidden="1"/>
    <cellStyle name="Followed Hyperlink" xfId="5343" builtinId="9" hidden="1"/>
    <cellStyle name="Followed Hyperlink" xfId="5359" builtinId="9" hidden="1"/>
    <cellStyle name="Followed Hyperlink" xfId="5375" builtinId="9" hidden="1"/>
    <cellStyle name="Followed Hyperlink" xfId="5391" builtinId="9" hidden="1"/>
    <cellStyle name="Followed Hyperlink" xfId="5407" builtinId="9" hidden="1"/>
    <cellStyle name="Followed Hyperlink" xfId="5423" builtinId="9" hidden="1"/>
    <cellStyle name="Followed Hyperlink" xfId="5439" builtinId="9" hidden="1"/>
    <cellStyle name="Followed Hyperlink" xfId="5455" builtinId="9" hidden="1"/>
    <cellStyle name="Followed Hyperlink" xfId="5471" builtinId="9" hidden="1"/>
    <cellStyle name="Followed Hyperlink" xfId="5487" builtinId="9" hidden="1"/>
    <cellStyle name="Followed Hyperlink" xfId="5503" builtinId="9" hidden="1"/>
    <cellStyle name="Followed Hyperlink" xfId="5519" builtinId="9" hidden="1"/>
    <cellStyle name="Followed Hyperlink" xfId="5535" builtinId="9" hidden="1"/>
    <cellStyle name="Followed Hyperlink" xfId="5551" builtinId="9" hidden="1"/>
    <cellStyle name="Followed Hyperlink" xfId="5567" builtinId="9" hidden="1"/>
    <cellStyle name="Followed Hyperlink" xfId="5583" builtinId="9" hidden="1"/>
    <cellStyle name="Followed Hyperlink" xfId="5599" builtinId="9" hidden="1"/>
    <cellStyle name="Followed Hyperlink" xfId="5615" builtinId="9" hidden="1"/>
    <cellStyle name="Followed Hyperlink" xfId="5631" builtinId="9" hidden="1"/>
    <cellStyle name="Followed Hyperlink" xfId="5647" builtinId="9" hidden="1"/>
    <cellStyle name="Followed Hyperlink" xfId="5663" builtinId="9" hidden="1"/>
    <cellStyle name="Followed Hyperlink" xfId="5679" builtinId="9" hidden="1"/>
    <cellStyle name="Followed Hyperlink" xfId="5695" builtinId="9" hidden="1"/>
    <cellStyle name="Followed Hyperlink" xfId="5711" builtinId="9" hidden="1"/>
    <cellStyle name="Followed Hyperlink" xfId="5727" builtinId="9" hidden="1"/>
    <cellStyle name="Followed Hyperlink" xfId="5743" builtinId="9" hidden="1"/>
    <cellStyle name="Followed Hyperlink" xfId="5759" builtinId="9" hidden="1"/>
    <cellStyle name="Followed Hyperlink" xfId="5775" builtinId="9" hidden="1"/>
    <cellStyle name="Followed Hyperlink" xfId="5791" builtinId="9" hidden="1"/>
    <cellStyle name="Followed Hyperlink" xfId="5807" builtinId="9" hidden="1"/>
    <cellStyle name="Followed Hyperlink" xfId="5823" builtinId="9" hidden="1"/>
    <cellStyle name="Followed Hyperlink" xfId="5839" builtinId="9" hidden="1"/>
    <cellStyle name="Followed Hyperlink" xfId="5828" builtinId="9" hidden="1"/>
    <cellStyle name="Followed Hyperlink" xfId="5812" builtinId="9" hidden="1"/>
    <cellStyle name="Followed Hyperlink" xfId="5796" builtinId="9" hidden="1"/>
    <cellStyle name="Followed Hyperlink" xfId="5780" builtinId="9" hidden="1"/>
    <cellStyle name="Followed Hyperlink" xfId="5764" builtinId="9" hidden="1"/>
    <cellStyle name="Followed Hyperlink" xfId="5748" builtinId="9" hidden="1"/>
    <cellStyle name="Followed Hyperlink" xfId="5732" builtinId="9" hidden="1"/>
    <cellStyle name="Followed Hyperlink" xfId="5716" builtinId="9" hidden="1"/>
    <cellStyle name="Followed Hyperlink" xfId="5700" builtinId="9" hidden="1"/>
    <cellStyle name="Followed Hyperlink" xfId="5684" builtinId="9" hidden="1"/>
    <cellStyle name="Followed Hyperlink" xfId="5668" builtinId="9" hidden="1"/>
    <cellStyle name="Followed Hyperlink" xfId="5652" builtinId="9" hidden="1"/>
    <cellStyle name="Followed Hyperlink" xfId="5636" builtinId="9" hidden="1"/>
    <cellStyle name="Followed Hyperlink" xfId="5620" builtinId="9" hidden="1"/>
    <cellStyle name="Followed Hyperlink" xfId="5604" builtinId="9" hidden="1"/>
    <cellStyle name="Followed Hyperlink" xfId="5588" builtinId="9" hidden="1"/>
    <cellStyle name="Followed Hyperlink" xfId="5572" builtinId="9" hidden="1"/>
    <cellStyle name="Followed Hyperlink" xfId="5556" builtinId="9" hidden="1"/>
    <cellStyle name="Followed Hyperlink" xfId="5540" builtinId="9" hidden="1"/>
    <cellStyle name="Followed Hyperlink" xfId="5524" builtinId="9" hidden="1"/>
    <cellStyle name="Followed Hyperlink" xfId="5508" builtinId="9" hidden="1"/>
    <cellStyle name="Followed Hyperlink" xfId="5492" builtinId="9" hidden="1"/>
    <cellStyle name="Followed Hyperlink" xfId="5476" builtinId="9" hidden="1"/>
    <cellStyle name="Followed Hyperlink" xfId="5460" builtinId="9" hidden="1"/>
    <cellStyle name="Followed Hyperlink" xfId="5444" builtinId="9" hidden="1"/>
    <cellStyle name="Followed Hyperlink" xfId="5428" builtinId="9" hidden="1"/>
    <cellStyle name="Followed Hyperlink" xfId="5412" builtinId="9" hidden="1"/>
    <cellStyle name="Followed Hyperlink" xfId="5396" builtinId="9" hidden="1"/>
    <cellStyle name="Followed Hyperlink" xfId="5380" builtinId="9" hidden="1"/>
    <cellStyle name="Followed Hyperlink" xfId="5364" builtinId="9" hidden="1"/>
    <cellStyle name="Followed Hyperlink" xfId="5348" builtinId="9" hidden="1"/>
    <cellStyle name="Followed Hyperlink" xfId="5332" builtinId="9" hidden="1"/>
    <cellStyle name="Followed Hyperlink" xfId="5316" builtinId="9" hidden="1"/>
    <cellStyle name="Followed Hyperlink" xfId="5300" builtinId="9" hidden="1"/>
    <cellStyle name="Followed Hyperlink" xfId="5284" builtinId="9" hidden="1"/>
    <cellStyle name="Followed Hyperlink" xfId="5268" builtinId="9" hidden="1"/>
    <cellStyle name="Followed Hyperlink" xfId="5252" builtinId="9" hidden="1"/>
    <cellStyle name="Followed Hyperlink" xfId="5236" builtinId="9" hidden="1"/>
    <cellStyle name="Followed Hyperlink" xfId="5220" builtinId="9" hidden="1"/>
    <cellStyle name="Followed Hyperlink" xfId="5204" builtinId="9" hidden="1"/>
    <cellStyle name="Followed Hyperlink" xfId="5188" builtinId="9" hidden="1"/>
    <cellStyle name="Followed Hyperlink" xfId="5172" builtinId="9" hidden="1"/>
    <cellStyle name="Followed Hyperlink" xfId="5156" builtinId="9" hidden="1"/>
    <cellStyle name="Followed Hyperlink" xfId="5140" builtinId="9" hidden="1"/>
    <cellStyle name="Followed Hyperlink" xfId="5124" builtinId="9" hidden="1"/>
    <cellStyle name="Followed Hyperlink" xfId="5108" builtinId="9" hidden="1"/>
    <cellStyle name="Followed Hyperlink" xfId="5092" builtinId="9" hidden="1"/>
    <cellStyle name="Followed Hyperlink" xfId="5076" builtinId="9" hidden="1"/>
    <cellStyle name="Followed Hyperlink" xfId="5060" builtinId="9" hidden="1"/>
    <cellStyle name="Followed Hyperlink" xfId="5044" builtinId="9" hidden="1"/>
    <cellStyle name="Followed Hyperlink" xfId="5028" builtinId="9" hidden="1"/>
    <cellStyle name="Followed Hyperlink" xfId="5012" builtinId="9" hidden="1"/>
    <cellStyle name="Followed Hyperlink" xfId="4996" builtinId="9" hidden="1"/>
    <cellStyle name="Followed Hyperlink" xfId="4980" builtinId="9" hidden="1"/>
    <cellStyle name="Followed Hyperlink" xfId="4964" builtinId="9" hidden="1"/>
    <cellStyle name="Followed Hyperlink" xfId="4948" builtinId="9" hidden="1"/>
    <cellStyle name="Followed Hyperlink" xfId="4932" builtinId="9" hidden="1"/>
    <cellStyle name="Followed Hyperlink" xfId="4916" builtinId="9" hidden="1"/>
    <cellStyle name="Followed Hyperlink" xfId="4900" builtinId="9" hidden="1"/>
    <cellStyle name="Followed Hyperlink" xfId="4884" builtinId="9" hidden="1"/>
    <cellStyle name="Followed Hyperlink" xfId="4868" builtinId="9" hidden="1"/>
    <cellStyle name="Followed Hyperlink" xfId="4852" builtinId="9" hidden="1"/>
    <cellStyle name="Followed Hyperlink" xfId="4836" builtinId="9" hidden="1"/>
    <cellStyle name="Followed Hyperlink" xfId="4820" builtinId="9" hidden="1"/>
    <cellStyle name="Followed Hyperlink" xfId="4804" builtinId="9" hidden="1"/>
    <cellStyle name="Followed Hyperlink" xfId="4788" builtinId="9" hidden="1"/>
    <cellStyle name="Followed Hyperlink" xfId="4772" builtinId="9" hidden="1"/>
    <cellStyle name="Followed Hyperlink" xfId="4756" builtinId="9" hidden="1"/>
    <cellStyle name="Followed Hyperlink" xfId="4740" builtinId="9" hidden="1"/>
    <cellStyle name="Followed Hyperlink" xfId="4724" builtinId="9" hidden="1"/>
    <cellStyle name="Followed Hyperlink" xfId="4708" builtinId="9" hidden="1"/>
    <cellStyle name="Followed Hyperlink" xfId="4692" builtinId="9" hidden="1"/>
    <cellStyle name="Followed Hyperlink" xfId="4676" builtinId="9" hidden="1"/>
    <cellStyle name="Followed Hyperlink" xfId="4660" builtinId="9" hidden="1"/>
    <cellStyle name="Followed Hyperlink" xfId="4644" builtinId="9" hidden="1"/>
    <cellStyle name="Followed Hyperlink" xfId="4628" builtinId="9" hidden="1"/>
    <cellStyle name="Followed Hyperlink" xfId="4612" builtinId="9" hidden="1"/>
    <cellStyle name="Followed Hyperlink" xfId="4596" builtinId="9" hidden="1"/>
    <cellStyle name="Followed Hyperlink" xfId="4580" builtinId="9" hidden="1"/>
    <cellStyle name="Followed Hyperlink" xfId="4564" builtinId="9" hidden="1"/>
    <cellStyle name="Followed Hyperlink" xfId="4548" builtinId="9" hidden="1"/>
    <cellStyle name="Followed Hyperlink" xfId="4532" builtinId="9" hidden="1"/>
    <cellStyle name="Followed Hyperlink" xfId="4516" builtinId="9" hidden="1"/>
    <cellStyle name="Followed Hyperlink" xfId="4500" builtinId="9" hidden="1"/>
    <cellStyle name="Followed Hyperlink" xfId="4484" builtinId="9" hidden="1"/>
    <cellStyle name="Followed Hyperlink" xfId="4468" builtinId="9" hidden="1"/>
    <cellStyle name="Followed Hyperlink" xfId="4452" builtinId="9" hidden="1"/>
    <cellStyle name="Followed Hyperlink" xfId="4436" builtinId="9" hidden="1"/>
    <cellStyle name="Followed Hyperlink" xfId="4420" builtinId="9" hidden="1"/>
    <cellStyle name="Followed Hyperlink" xfId="4404" builtinId="9" hidden="1"/>
    <cellStyle name="Followed Hyperlink" xfId="4388" builtinId="9" hidden="1"/>
    <cellStyle name="Followed Hyperlink" xfId="4372" builtinId="9" hidden="1"/>
    <cellStyle name="Followed Hyperlink" xfId="4356" builtinId="9" hidden="1"/>
    <cellStyle name="Followed Hyperlink" xfId="4340" builtinId="9" hidden="1"/>
    <cellStyle name="Followed Hyperlink" xfId="4324" builtinId="9" hidden="1"/>
    <cellStyle name="Followed Hyperlink" xfId="4308" builtinId="9" hidden="1"/>
    <cellStyle name="Followed Hyperlink" xfId="4292" builtinId="9" hidden="1"/>
    <cellStyle name="Followed Hyperlink" xfId="4276" builtinId="9" hidden="1"/>
    <cellStyle name="Followed Hyperlink" xfId="4260" builtinId="9" hidden="1"/>
    <cellStyle name="Followed Hyperlink" xfId="4244" builtinId="9" hidden="1"/>
    <cellStyle name="Followed Hyperlink" xfId="4228" builtinId="9" hidden="1"/>
    <cellStyle name="Followed Hyperlink" xfId="4212" builtinId="9" hidden="1"/>
    <cellStyle name="Followed Hyperlink" xfId="4196" builtinId="9" hidden="1"/>
    <cellStyle name="Followed Hyperlink" xfId="4180" builtinId="9" hidden="1"/>
    <cellStyle name="Followed Hyperlink" xfId="4164" builtinId="9" hidden="1"/>
    <cellStyle name="Followed Hyperlink" xfId="4148" builtinId="9" hidden="1"/>
    <cellStyle name="Followed Hyperlink" xfId="4132" builtinId="9" hidden="1"/>
    <cellStyle name="Followed Hyperlink" xfId="4116" builtinId="9" hidden="1"/>
    <cellStyle name="Followed Hyperlink" xfId="4100" builtinId="9" hidden="1"/>
    <cellStyle name="Followed Hyperlink" xfId="4084" builtinId="9" hidden="1"/>
    <cellStyle name="Followed Hyperlink" xfId="4068" builtinId="9" hidden="1"/>
    <cellStyle name="Followed Hyperlink" xfId="4052" builtinId="9" hidden="1"/>
    <cellStyle name="Followed Hyperlink" xfId="4036" builtinId="9" hidden="1"/>
    <cellStyle name="Followed Hyperlink" xfId="4020" builtinId="9" hidden="1"/>
    <cellStyle name="Followed Hyperlink" xfId="4004" builtinId="9" hidden="1"/>
    <cellStyle name="Followed Hyperlink" xfId="3988" builtinId="9" hidden="1"/>
    <cellStyle name="Followed Hyperlink" xfId="3972" builtinId="9" hidden="1"/>
    <cellStyle name="Followed Hyperlink" xfId="3956" builtinId="9" hidden="1"/>
    <cellStyle name="Followed Hyperlink" xfId="3940" builtinId="9" hidden="1"/>
    <cellStyle name="Followed Hyperlink" xfId="3924" builtinId="9" hidden="1"/>
    <cellStyle name="Followed Hyperlink" xfId="3908" builtinId="9" hidden="1"/>
    <cellStyle name="Followed Hyperlink" xfId="3892" builtinId="9" hidden="1"/>
    <cellStyle name="Followed Hyperlink" xfId="3876" builtinId="9" hidden="1"/>
    <cellStyle name="Followed Hyperlink" xfId="3860" builtinId="9" hidden="1"/>
    <cellStyle name="Followed Hyperlink" xfId="3844" builtinId="9" hidden="1"/>
    <cellStyle name="Followed Hyperlink" xfId="3828" builtinId="9" hidden="1"/>
    <cellStyle name="Followed Hyperlink" xfId="3812" builtinId="9" hidden="1"/>
    <cellStyle name="Followed Hyperlink" xfId="3796" builtinId="9" hidden="1"/>
    <cellStyle name="Followed Hyperlink" xfId="3780" builtinId="9" hidden="1"/>
    <cellStyle name="Followed Hyperlink" xfId="3764" builtinId="9" hidden="1"/>
    <cellStyle name="Followed Hyperlink" xfId="3748" builtinId="9" hidden="1"/>
    <cellStyle name="Followed Hyperlink" xfId="3732" builtinId="9" hidden="1"/>
    <cellStyle name="Followed Hyperlink" xfId="3716" builtinId="9" hidden="1"/>
    <cellStyle name="Followed Hyperlink" xfId="3700" builtinId="9" hidden="1"/>
    <cellStyle name="Followed Hyperlink" xfId="3684" builtinId="9" hidden="1"/>
    <cellStyle name="Followed Hyperlink" xfId="3668" builtinId="9" hidden="1"/>
    <cellStyle name="Followed Hyperlink" xfId="3652" builtinId="9" hidden="1"/>
    <cellStyle name="Followed Hyperlink" xfId="3636" builtinId="9" hidden="1"/>
    <cellStyle name="Followed Hyperlink" xfId="3620" builtinId="9" hidden="1"/>
    <cellStyle name="Followed Hyperlink" xfId="3604" builtinId="9" hidden="1"/>
    <cellStyle name="Followed Hyperlink" xfId="3588" builtinId="9" hidden="1"/>
    <cellStyle name="Followed Hyperlink" xfId="3572" builtinId="9" hidden="1"/>
    <cellStyle name="Followed Hyperlink" xfId="3556" builtinId="9" hidden="1"/>
    <cellStyle name="Followed Hyperlink" xfId="3540" builtinId="9" hidden="1"/>
    <cellStyle name="Followed Hyperlink" xfId="3524" builtinId="9" hidden="1"/>
    <cellStyle name="Followed Hyperlink" xfId="3508" builtinId="9" hidden="1"/>
    <cellStyle name="Followed Hyperlink" xfId="3492" builtinId="9" hidden="1"/>
    <cellStyle name="Followed Hyperlink" xfId="3476" builtinId="9" hidden="1"/>
    <cellStyle name="Followed Hyperlink" xfId="3460" builtinId="9" hidden="1"/>
    <cellStyle name="Followed Hyperlink" xfId="3444" builtinId="9" hidden="1"/>
    <cellStyle name="Followed Hyperlink" xfId="3428" builtinId="9" hidden="1"/>
    <cellStyle name="Followed Hyperlink" xfId="3412" builtinId="9" hidden="1"/>
    <cellStyle name="Followed Hyperlink" xfId="3396" builtinId="9" hidden="1"/>
    <cellStyle name="Followed Hyperlink" xfId="3380" builtinId="9" hidden="1"/>
    <cellStyle name="Followed Hyperlink" xfId="3364" builtinId="9" hidden="1"/>
    <cellStyle name="Followed Hyperlink" xfId="3348" builtinId="9" hidden="1"/>
    <cellStyle name="Followed Hyperlink" xfId="3332" builtinId="9" hidden="1"/>
    <cellStyle name="Followed Hyperlink" xfId="3316" builtinId="9" hidden="1"/>
    <cellStyle name="Followed Hyperlink" xfId="3300" builtinId="9" hidden="1"/>
    <cellStyle name="Followed Hyperlink" xfId="3284" builtinId="9" hidden="1"/>
    <cellStyle name="Followed Hyperlink" xfId="3268" builtinId="9" hidden="1"/>
    <cellStyle name="Followed Hyperlink" xfId="3252" builtinId="9" hidden="1"/>
    <cellStyle name="Followed Hyperlink" xfId="3236" builtinId="9" hidden="1"/>
    <cellStyle name="Followed Hyperlink" xfId="3220" builtinId="9" hidden="1"/>
    <cellStyle name="Followed Hyperlink" xfId="3204" builtinId="9" hidden="1"/>
    <cellStyle name="Followed Hyperlink" xfId="3188" builtinId="9" hidden="1"/>
    <cellStyle name="Followed Hyperlink" xfId="3172" builtinId="9" hidden="1"/>
    <cellStyle name="Followed Hyperlink" xfId="3156" builtinId="9" hidden="1"/>
    <cellStyle name="Followed Hyperlink" xfId="3140" builtinId="9" hidden="1"/>
    <cellStyle name="Followed Hyperlink" xfId="3124" builtinId="9" hidden="1"/>
    <cellStyle name="Followed Hyperlink" xfId="3108" builtinId="9" hidden="1"/>
    <cellStyle name="Followed Hyperlink" xfId="3092" builtinId="9" hidden="1"/>
    <cellStyle name="Followed Hyperlink" xfId="3076" builtinId="9" hidden="1"/>
    <cellStyle name="Followed Hyperlink" xfId="3060" builtinId="9" hidden="1"/>
    <cellStyle name="Followed Hyperlink" xfId="3044" builtinId="9" hidden="1"/>
    <cellStyle name="Followed Hyperlink" xfId="3028" builtinId="9" hidden="1"/>
    <cellStyle name="Followed Hyperlink" xfId="3012" builtinId="9" hidden="1"/>
    <cellStyle name="Followed Hyperlink" xfId="2996" builtinId="9" hidden="1"/>
    <cellStyle name="Followed Hyperlink" xfId="2980" builtinId="9" hidden="1"/>
    <cellStyle name="Followed Hyperlink" xfId="2964" builtinId="9" hidden="1"/>
    <cellStyle name="Followed Hyperlink" xfId="2948" builtinId="9" hidden="1"/>
    <cellStyle name="Followed Hyperlink" xfId="2932" builtinId="9" hidden="1"/>
    <cellStyle name="Followed Hyperlink" xfId="2916" builtinId="9" hidden="1"/>
    <cellStyle name="Followed Hyperlink" xfId="2900" builtinId="9" hidden="1"/>
    <cellStyle name="Followed Hyperlink" xfId="2884" builtinId="9" hidden="1"/>
    <cellStyle name="Followed Hyperlink" xfId="2868" builtinId="9" hidden="1"/>
    <cellStyle name="Followed Hyperlink" xfId="2852" builtinId="9" hidden="1"/>
    <cellStyle name="Followed Hyperlink" xfId="2836" builtinId="9" hidden="1"/>
    <cellStyle name="Followed Hyperlink" xfId="2820" builtinId="9" hidden="1"/>
    <cellStyle name="Followed Hyperlink" xfId="2804" builtinId="9" hidden="1"/>
    <cellStyle name="Followed Hyperlink" xfId="2788" builtinId="9" hidden="1"/>
    <cellStyle name="Followed Hyperlink" xfId="2772" builtinId="9" hidden="1"/>
    <cellStyle name="Followed Hyperlink" xfId="2756" builtinId="9" hidden="1"/>
    <cellStyle name="Followed Hyperlink" xfId="2740" builtinId="9" hidden="1"/>
    <cellStyle name="Followed Hyperlink" xfId="2724" builtinId="9" hidden="1"/>
    <cellStyle name="Followed Hyperlink" xfId="2708" builtinId="9" hidden="1"/>
    <cellStyle name="Followed Hyperlink" xfId="2692" builtinId="9" hidden="1"/>
    <cellStyle name="Followed Hyperlink" xfId="2676" builtinId="9" hidden="1"/>
    <cellStyle name="Followed Hyperlink" xfId="2660" builtinId="9" hidden="1"/>
    <cellStyle name="Followed Hyperlink" xfId="2644" builtinId="9" hidden="1"/>
    <cellStyle name="Followed Hyperlink" xfId="2628" builtinId="9" hidden="1"/>
    <cellStyle name="Followed Hyperlink" xfId="2612" builtinId="9" hidden="1"/>
    <cellStyle name="Followed Hyperlink" xfId="2596" builtinId="9" hidden="1"/>
    <cellStyle name="Followed Hyperlink" xfId="2580" builtinId="9" hidden="1"/>
    <cellStyle name="Followed Hyperlink" xfId="2564" builtinId="9" hidden="1"/>
    <cellStyle name="Followed Hyperlink" xfId="2548" builtinId="9" hidden="1"/>
    <cellStyle name="Followed Hyperlink" xfId="2531" builtinId="9" hidden="1"/>
    <cellStyle name="Followed Hyperlink" xfId="2515" builtinId="9" hidden="1"/>
    <cellStyle name="Followed Hyperlink" xfId="2499" builtinId="9" hidden="1"/>
    <cellStyle name="Followed Hyperlink" xfId="2483" builtinId="9" hidden="1"/>
    <cellStyle name="Followed Hyperlink" xfId="2467" builtinId="9" hidden="1"/>
    <cellStyle name="Followed Hyperlink" xfId="2451" builtinId="9" hidden="1"/>
    <cellStyle name="Followed Hyperlink" xfId="2435" builtinId="9" hidden="1"/>
    <cellStyle name="Followed Hyperlink" xfId="2419" builtinId="9" hidden="1"/>
    <cellStyle name="Followed Hyperlink" xfId="2403" builtinId="9" hidden="1"/>
    <cellStyle name="Followed Hyperlink" xfId="2387" builtinId="9" hidden="1"/>
    <cellStyle name="Followed Hyperlink" xfId="2371" builtinId="9" hidden="1"/>
    <cellStyle name="Followed Hyperlink" xfId="2355" builtinId="9" hidden="1"/>
    <cellStyle name="Followed Hyperlink" xfId="2339" builtinId="9" hidden="1"/>
    <cellStyle name="Followed Hyperlink" xfId="2323" builtinId="9" hidden="1"/>
    <cellStyle name="Followed Hyperlink" xfId="2307" builtinId="9" hidden="1"/>
    <cellStyle name="Followed Hyperlink" xfId="2291" builtinId="9" hidden="1"/>
    <cellStyle name="Followed Hyperlink" xfId="2275" builtinId="9" hidden="1"/>
    <cellStyle name="Followed Hyperlink" xfId="2259" builtinId="9" hidden="1"/>
    <cellStyle name="Followed Hyperlink" xfId="2243" builtinId="9" hidden="1"/>
    <cellStyle name="Followed Hyperlink" xfId="2227" builtinId="9" hidden="1"/>
    <cellStyle name="Followed Hyperlink" xfId="2211" builtinId="9" hidden="1"/>
    <cellStyle name="Followed Hyperlink" xfId="2195" builtinId="9" hidden="1"/>
    <cellStyle name="Followed Hyperlink" xfId="2179" builtinId="9" hidden="1"/>
    <cellStyle name="Followed Hyperlink" xfId="2163" builtinId="9" hidden="1"/>
    <cellStyle name="Followed Hyperlink" xfId="2147" builtinId="9" hidden="1"/>
    <cellStyle name="Followed Hyperlink" xfId="2131" builtinId="9" hidden="1"/>
    <cellStyle name="Followed Hyperlink" xfId="2115" builtinId="9" hidden="1"/>
    <cellStyle name="Followed Hyperlink" xfId="2099" builtinId="9" hidden="1"/>
    <cellStyle name="Followed Hyperlink" xfId="2083" builtinId="9" hidden="1"/>
    <cellStyle name="Followed Hyperlink" xfId="2067" builtinId="9" hidden="1"/>
    <cellStyle name="Followed Hyperlink" xfId="2051" builtinId="9" hidden="1"/>
    <cellStyle name="Followed Hyperlink" xfId="2035" builtinId="9" hidden="1"/>
    <cellStyle name="Followed Hyperlink" xfId="2019" builtinId="9" hidden="1"/>
    <cellStyle name="Followed Hyperlink" xfId="2003" builtinId="9" hidden="1"/>
    <cellStyle name="Followed Hyperlink" xfId="1987" builtinId="9" hidden="1"/>
    <cellStyle name="Followed Hyperlink" xfId="1971" builtinId="9" hidden="1"/>
    <cellStyle name="Followed Hyperlink" xfId="1955" builtinId="9" hidden="1"/>
    <cellStyle name="Followed Hyperlink" xfId="1939" builtinId="9" hidden="1"/>
    <cellStyle name="Followed Hyperlink" xfId="1923" builtinId="9" hidden="1"/>
    <cellStyle name="Followed Hyperlink" xfId="1907" builtinId="9" hidden="1"/>
    <cellStyle name="Followed Hyperlink" xfId="1891" builtinId="9" hidden="1"/>
    <cellStyle name="Followed Hyperlink" xfId="1875" builtinId="9" hidden="1"/>
    <cellStyle name="Followed Hyperlink" xfId="1859" builtinId="9" hidden="1"/>
    <cellStyle name="Followed Hyperlink" xfId="1843" builtinId="9" hidden="1"/>
    <cellStyle name="Followed Hyperlink" xfId="1827" builtinId="9" hidden="1"/>
    <cellStyle name="Followed Hyperlink" xfId="1811" builtinId="9" hidden="1"/>
    <cellStyle name="Followed Hyperlink" xfId="1795" builtinId="9" hidden="1"/>
    <cellStyle name="Followed Hyperlink" xfId="1779" builtinId="9" hidden="1"/>
    <cellStyle name="Followed Hyperlink" xfId="1763" builtinId="9" hidden="1"/>
    <cellStyle name="Followed Hyperlink" xfId="1747" builtinId="9" hidden="1"/>
    <cellStyle name="Followed Hyperlink" xfId="1731" builtinId="9" hidden="1"/>
    <cellStyle name="Followed Hyperlink" xfId="1715" builtinId="9" hidden="1"/>
    <cellStyle name="Followed Hyperlink" xfId="1699" builtinId="9" hidden="1"/>
    <cellStyle name="Followed Hyperlink" xfId="1683" builtinId="9" hidden="1"/>
    <cellStyle name="Followed Hyperlink" xfId="1667" builtinId="9" hidden="1"/>
    <cellStyle name="Followed Hyperlink" xfId="1651" builtinId="9" hidden="1"/>
    <cellStyle name="Followed Hyperlink" xfId="1635" builtinId="9" hidden="1"/>
    <cellStyle name="Followed Hyperlink" xfId="1619" builtinId="9" hidden="1"/>
    <cellStyle name="Followed Hyperlink" xfId="1603" builtinId="9" hidden="1"/>
    <cellStyle name="Followed Hyperlink" xfId="1587" builtinId="9" hidden="1"/>
    <cellStyle name="Followed Hyperlink" xfId="1571" builtinId="9" hidden="1"/>
    <cellStyle name="Followed Hyperlink" xfId="1555" builtinId="9" hidden="1"/>
    <cellStyle name="Followed Hyperlink" xfId="1539" builtinId="9" hidden="1"/>
    <cellStyle name="Followed Hyperlink" xfId="1523" builtinId="9" hidden="1"/>
    <cellStyle name="Followed Hyperlink" xfId="1507" builtinId="9" hidden="1"/>
    <cellStyle name="Followed Hyperlink" xfId="1491" builtinId="9" hidden="1"/>
    <cellStyle name="Followed Hyperlink" xfId="1475" builtinId="9" hidden="1"/>
    <cellStyle name="Followed Hyperlink" xfId="1459" builtinId="9" hidden="1"/>
    <cellStyle name="Followed Hyperlink" xfId="1443" builtinId="9" hidden="1"/>
    <cellStyle name="Followed Hyperlink" xfId="1427" builtinId="9" hidden="1"/>
    <cellStyle name="Followed Hyperlink" xfId="1411" builtinId="9" hidden="1"/>
    <cellStyle name="Followed Hyperlink" xfId="1395" builtinId="9" hidden="1"/>
    <cellStyle name="Followed Hyperlink" xfId="1379" builtinId="9" hidden="1"/>
    <cellStyle name="Followed Hyperlink" xfId="1363" builtinId="9" hidden="1"/>
    <cellStyle name="Followed Hyperlink" xfId="1347" builtinId="9" hidden="1"/>
    <cellStyle name="Followed Hyperlink" xfId="1331" builtinId="9" hidden="1"/>
    <cellStyle name="Followed Hyperlink" xfId="1315" builtinId="9" hidden="1"/>
    <cellStyle name="Followed Hyperlink" xfId="1299" builtinId="9" hidden="1"/>
    <cellStyle name="Followed Hyperlink" xfId="1283" builtinId="9" hidden="1"/>
    <cellStyle name="Followed Hyperlink" xfId="1267" builtinId="9" hidden="1"/>
    <cellStyle name="Followed Hyperlink" xfId="1251" builtinId="9" hidden="1"/>
    <cellStyle name="Followed Hyperlink" xfId="1235" builtinId="9" hidden="1"/>
    <cellStyle name="Followed Hyperlink" xfId="1219" builtinId="9" hidden="1"/>
    <cellStyle name="Followed Hyperlink" xfId="1203" builtinId="9" hidden="1"/>
    <cellStyle name="Followed Hyperlink" xfId="1187" builtinId="9" hidden="1"/>
    <cellStyle name="Followed Hyperlink" xfId="1171" builtinId="9" hidden="1"/>
    <cellStyle name="Followed Hyperlink" xfId="1155" builtinId="9" hidden="1"/>
    <cellStyle name="Followed Hyperlink" xfId="1139" builtinId="9" hidden="1"/>
    <cellStyle name="Followed Hyperlink" xfId="1123" builtinId="9" hidden="1"/>
    <cellStyle name="Followed Hyperlink" xfId="1107" builtinId="9" hidden="1"/>
    <cellStyle name="Followed Hyperlink" xfId="1091" builtinId="9" hidden="1"/>
    <cellStyle name="Followed Hyperlink" xfId="1074" builtinId="9" hidden="1"/>
    <cellStyle name="Followed Hyperlink" xfId="1058" builtinId="9" hidden="1"/>
    <cellStyle name="Followed Hyperlink" xfId="1042" builtinId="9" hidden="1"/>
    <cellStyle name="Followed Hyperlink" xfId="1026" builtinId="9" hidden="1"/>
    <cellStyle name="Followed Hyperlink" xfId="1010" builtinId="9" hidden="1"/>
    <cellStyle name="Followed Hyperlink" xfId="994" builtinId="9" hidden="1"/>
    <cellStyle name="Followed Hyperlink" xfId="978" builtinId="9" hidden="1"/>
    <cellStyle name="Followed Hyperlink" xfId="962" builtinId="9" hidden="1"/>
    <cellStyle name="Followed Hyperlink" xfId="946" builtinId="9" hidden="1"/>
    <cellStyle name="Followed Hyperlink" xfId="930" builtinId="9" hidden="1"/>
    <cellStyle name="Followed Hyperlink" xfId="914" builtinId="9" hidden="1"/>
    <cellStyle name="Followed Hyperlink" xfId="898" builtinId="9" hidden="1"/>
    <cellStyle name="Followed Hyperlink" xfId="882" builtinId="9" hidden="1"/>
    <cellStyle name="Followed Hyperlink" xfId="866" builtinId="9" hidden="1"/>
    <cellStyle name="Followed Hyperlink" xfId="850" builtinId="9" hidden="1"/>
    <cellStyle name="Followed Hyperlink" xfId="834" builtinId="9" hidden="1"/>
    <cellStyle name="Followed Hyperlink" xfId="818" builtinId="9" hidden="1"/>
    <cellStyle name="Followed Hyperlink" xfId="802" builtinId="9" hidden="1"/>
    <cellStyle name="Followed Hyperlink" xfId="786" builtinId="9" hidden="1"/>
    <cellStyle name="Followed Hyperlink" xfId="770" builtinId="9" hidden="1"/>
    <cellStyle name="Followed Hyperlink" xfId="754" builtinId="9" hidden="1"/>
    <cellStyle name="Followed Hyperlink" xfId="738" builtinId="9" hidden="1"/>
    <cellStyle name="Followed Hyperlink" xfId="722" builtinId="9" hidden="1"/>
    <cellStyle name="Followed Hyperlink" xfId="706" builtinId="9" hidden="1"/>
    <cellStyle name="Followed Hyperlink" xfId="690" builtinId="9" hidden="1"/>
    <cellStyle name="Followed Hyperlink" xfId="674" builtinId="9" hidden="1"/>
    <cellStyle name="Followed Hyperlink" xfId="658" builtinId="9" hidden="1"/>
    <cellStyle name="Followed Hyperlink" xfId="642" builtinId="9" hidden="1"/>
    <cellStyle name="Followed Hyperlink" xfId="626" builtinId="9" hidden="1"/>
    <cellStyle name="Followed Hyperlink" xfId="610" builtinId="9" hidden="1"/>
    <cellStyle name="Followed Hyperlink" xfId="594" builtinId="9" hidden="1"/>
    <cellStyle name="Followed Hyperlink" xfId="578" builtinId="9" hidden="1"/>
    <cellStyle name="Followed Hyperlink" xfId="562" builtinId="9" hidden="1"/>
    <cellStyle name="Followed Hyperlink" xfId="546" builtinId="9" hidden="1"/>
    <cellStyle name="Followed Hyperlink" xfId="530" builtinId="9" hidden="1"/>
    <cellStyle name="Followed Hyperlink" xfId="514" builtinId="9" hidden="1"/>
    <cellStyle name="Followed Hyperlink" xfId="498" builtinId="9" hidden="1"/>
    <cellStyle name="Followed Hyperlink" xfId="482" builtinId="9" hidden="1"/>
    <cellStyle name="Followed Hyperlink" xfId="466" builtinId="9" hidden="1"/>
    <cellStyle name="Followed Hyperlink" xfId="450" builtinId="9" hidden="1"/>
    <cellStyle name="Followed Hyperlink" xfId="434" builtinId="9" hidden="1"/>
    <cellStyle name="Followed Hyperlink" xfId="418" builtinId="9" hidden="1"/>
    <cellStyle name="Followed Hyperlink" xfId="402" builtinId="9" hidden="1"/>
    <cellStyle name="Followed Hyperlink" xfId="386" builtinId="9" hidden="1"/>
    <cellStyle name="Followed Hyperlink" xfId="370" builtinId="9" hidden="1"/>
    <cellStyle name="Followed Hyperlink" xfId="354" builtinId="9" hidden="1"/>
    <cellStyle name="Followed Hyperlink" xfId="338" builtinId="9" hidden="1"/>
    <cellStyle name="Followed Hyperlink" xfId="322" builtinId="9" hidden="1"/>
    <cellStyle name="Followed Hyperlink" xfId="306" builtinId="9" hidden="1"/>
    <cellStyle name="Followed Hyperlink" xfId="290" builtinId="9" hidden="1"/>
    <cellStyle name="Followed Hyperlink" xfId="274" builtinId="9" hidden="1"/>
    <cellStyle name="Followed Hyperlink" xfId="258" builtinId="9" hidden="1"/>
    <cellStyle name="Followed Hyperlink" xfId="242" builtinId="9" hidden="1"/>
    <cellStyle name="Followed Hyperlink" xfId="226" builtinId="9" hidden="1"/>
    <cellStyle name="Followed Hyperlink" xfId="210" builtinId="9" hidden="1"/>
    <cellStyle name="Followed Hyperlink" xfId="194" builtinId="9" hidden="1"/>
    <cellStyle name="Followed Hyperlink" xfId="178" builtinId="9" hidden="1"/>
    <cellStyle name="Followed Hyperlink" xfId="162" builtinId="9" hidden="1"/>
    <cellStyle name="Followed Hyperlink" xfId="146" builtinId="9" hidden="1"/>
    <cellStyle name="Followed Hyperlink" xfId="130" builtinId="9" hidden="1"/>
    <cellStyle name="Followed Hyperlink" xfId="114" builtinId="9" hidden="1"/>
    <cellStyle name="Followed Hyperlink" xfId="98" builtinId="9" hidden="1"/>
    <cellStyle name="Followed Hyperlink" xfId="82" builtinId="9" hidden="1"/>
    <cellStyle name="Followed Hyperlink" xfId="66" builtinId="9" hidden="1"/>
    <cellStyle name="Followed Hyperlink" xfId="50" builtinId="9" hidden="1"/>
    <cellStyle name="Followed Hyperlink" xfId="34" builtinId="9" hidden="1"/>
    <cellStyle name="Followed Hyperlink" xfId="22" builtinId="9" hidden="1"/>
    <cellStyle name="Followed Hyperlink" xfId="33" builtinId="9" hidden="1"/>
    <cellStyle name="Followed Hyperlink" xfId="7" builtinId="9" hidden="1"/>
    <cellStyle name="Followed Hyperlink" xfId="2" builtinId="9" hidden="1"/>
    <cellStyle name="Followed Hyperlink" xfId="9" builtinId="9" hidden="1"/>
    <cellStyle name="Followed Hyperlink" xfId="32" builtinId="9" hidden="1"/>
    <cellStyle name="Followed Hyperlink" xfId="23" builtinId="9" hidden="1"/>
    <cellStyle name="Followed Hyperlink" xfId="13" builtinId="9" hidden="1"/>
    <cellStyle name="Followed Hyperlink" xfId="48" builtinId="9" hidden="1"/>
    <cellStyle name="Followed Hyperlink" xfId="64" builtinId="9" hidden="1"/>
    <cellStyle name="Followed Hyperlink" xfId="80" builtinId="9" hidden="1"/>
    <cellStyle name="Followed Hyperlink" xfId="96" builtinId="9" hidden="1"/>
    <cellStyle name="Followed Hyperlink" xfId="112" builtinId="9" hidden="1"/>
    <cellStyle name="Followed Hyperlink" xfId="128" builtinId="9" hidden="1"/>
    <cellStyle name="Followed Hyperlink" xfId="144" builtinId="9" hidden="1"/>
    <cellStyle name="Followed Hyperlink" xfId="160" builtinId="9" hidden="1"/>
    <cellStyle name="Followed Hyperlink" xfId="176" builtinId="9" hidden="1"/>
    <cellStyle name="Followed Hyperlink" xfId="192" builtinId="9" hidden="1"/>
    <cellStyle name="Followed Hyperlink" xfId="208" builtinId="9" hidden="1"/>
    <cellStyle name="Followed Hyperlink" xfId="224" builtinId="9" hidden="1"/>
    <cellStyle name="Followed Hyperlink" xfId="240" builtinId="9" hidden="1"/>
    <cellStyle name="Followed Hyperlink" xfId="256" builtinId="9" hidden="1"/>
    <cellStyle name="Followed Hyperlink" xfId="272" builtinId="9" hidden="1"/>
    <cellStyle name="Followed Hyperlink" xfId="288" builtinId="9" hidden="1"/>
    <cellStyle name="Followed Hyperlink" xfId="304" builtinId="9" hidden="1"/>
    <cellStyle name="Followed Hyperlink" xfId="320" builtinId="9" hidden="1"/>
    <cellStyle name="Followed Hyperlink" xfId="336" builtinId="9" hidden="1"/>
    <cellStyle name="Followed Hyperlink" xfId="352" builtinId="9" hidden="1"/>
    <cellStyle name="Followed Hyperlink" xfId="368" builtinId="9" hidden="1"/>
    <cellStyle name="Followed Hyperlink" xfId="384" builtinId="9" hidden="1"/>
    <cellStyle name="Followed Hyperlink" xfId="400" builtinId="9" hidden="1"/>
    <cellStyle name="Followed Hyperlink" xfId="416" builtinId="9" hidden="1"/>
    <cellStyle name="Followed Hyperlink" xfId="432" builtinId="9" hidden="1"/>
    <cellStyle name="Followed Hyperlink" xfId="448" builtinId="9" hidden="1"/>
    <cellStyle name="Followed Hyperlink" xfId="464" builtinId="9" hidden="1"/>
    <cellStyle name="Followed Hyperlink" xfId="480" builtinId="9" hidden="1"/>
    <cellStyle name="Followed Hyperlink" xfId="496" builtinId="9" hidden="1"/>
    <cellStyle name="Followed Hyperlink" xfId="512" builtinId="9" hidden="1"/>
    <cellStyle name="Followed Hyperlink" xfId="528" builtinId="9" hidden="1"/>
    <cellStyle name="Followed Hyperlink" xfId="544" builtinId="9" hidden="1"/>
    <cellStyle name="Followed Hyperlink" xfId="560" builtinId="9" hidden="1"/>
    <cellStyle name="Followed Hyperlink" xfId="576" builtinId="9" hidden="1"/>
    <cellStyle name="Followed Hyperlink" xfId="592" builtinId="9" hidden="1"/>
    <cellStyle name="Followed Hyperlink" xfId="608" builtinId="9" hidden="1"/>
    <cellStyle name="Followed Hyperlink" xfId="624" builtinId="9" hidden="1"/>
    <cellStyle name="Followed Hyperlink" xfId="640" builtinId="9" hidden="1"/>
    <cellStyle name="Followed Hyperlink" xfId="656" builtinId="9" hidden="1"/>
    <cellStyle name="Followed Hyperlink" xfId="672" builtinId="9" hidden="1"/>
    <cellStyle name="Followed Hyperlink" xfId="688" builtinId="9" hidden="1"/>
    <cellStyle name="Followed Hyperlink" xfId="704" builtinId="9" hidden="1"/>
    <cellStyle name="Followed Hyperlink" xfId="720" builtinId="9" hidden="1"/>
    <cellStyle name="Followed Hyperlink" xfId="736" builtinId="9" hidden="1"/>
    <cellStyle name="Followed Hyperlink" xfId="752" builtinId="9" hidden="1"/>
    <cellStyle name="Followed Hyperlink" xfId="768" builtinId="9" hidden="1"/>
    <cellStyle name="Followed Hyperlink" xfId="784" builtinId="9" hidden="1"/>
    <cellStyle name="Followed Hyperlink" xfId="800" builtinId="9" hidden="1"/>
    <cellStyle name="Followed Hyperlink" xfId="816" builtinId="9" hidden="1"/>
    <cellStyle name="Followed Hyperlink" xfId="832" builtinId="9" hidden="1"/>
    <cellStyle name="Followed Hyperlink" xfId="848" builtinId="9" hidden="1"/>
    <cellStyle name="Followed Hyperlink" xfId="864" builtinId="9" hidden="1"/>
    <cellStyle name="Followed Hyperlink" xfId="880" builtinId="9" hidden="1"/>
    <cellStyle name="Followed Hyperlink" xfId="896" builtinId="9" hidden="1"/>
    <cellStyle name="Followed Hyperlink" xfId="912" builtinId="9" hidden="1"/>
    <cellStyle name="Followed Hyperlink" xfId="928" builtinId="9" hidden="1"/>
    <cellStyle name="Followed Hyperlink" xfId="944" builtinId="9" hidden="1"/>
    <cellStyle name="Followed Hyperlink" xfId="960" builtinId="9" hidden="1"/>
    <cellStyle name="Followed Hyperlink" xfId="976" builtinId="9" hidden="1"/>
    <cellStyle name="Followed Hyperlink" xfId="992" builtinId="9" hidden="1"/>
    <cellStyle name="Followed Hyperlink" xfId="1008" builtinId="9" hidden="1"/>
    <cellStyle name="Followed Hyperlink" xfId="1024" builtinId="9" hidden="1"/>
    <cellStyle name="Followed Hyperlink" xfId="1040" builtinId="9" hidden="1"/>
    <cellStyle name="Followed Hyperlink" xfId="1056" builtinId="9" hidden="1"/>
    <cellStyle name="Followed Hyperlink" xfId="1072" builtinId="9" hidden="1"/>
    <cellStyle name="Followed Hyperlink" xfId="1089" builtinId="9" hidden="1"/>
    <cellStyle name="Followed Hyperlink" xfId="1105" builtinId="9" hidden="1"/>
    <cellStyle name="Followed Hyperlink" xfId="1121" builtinId="9" hidden="1"/>
    <cellStyle name="Followed Hyperlink" xfId="1137" builtinId="9" hidden="1"/>
    <cellStyle name="Followed Hyperlink" xfId="1153" builtinId="9" hidden="1"/>
    <cellStyle name="Followed Hyperlink" xfId="1169" builtinId="9" hidden="1"/>
    <cellStyle name="Followed Hyperlink" xfId="1185" builtinId="9" hidden="1"/>
    <cellStyle name="Followed Hyperlink" xfId="1201" builtinId="9" hidden="1"/>
    <cellStyle name="Followed Hyperlink" xfId="1217" builtinId="9" hidden="1"/>
    <cellStyle name="Followed Hyperlink" xfId="1233" builtinId="9" hidden="1"/>
    <cellStyle name="Followed Hyperlink" xfId="1249" builtinId="9" hidden="1"/>
    <cellStyle name="Followed Hyperlink" xfId="1265" builtinId="9" hidden="1"/>
    <cellStyle name="Followed Hyperlink" xfId="1281" builtinId="9" hidden="1"/>
    <cellStyle name="Followed Hyperlink" xfId="1297" builtinId="9" hidden="1"/>
    <cellStyle name="Followed Hyperlink" xfId="1313" builtinId="9" hidden="1"/>
    <cellStyle name="Followed Hyperlink" xfId="1329" builtinId="9" hidden="1"/>
    <cellStyle name="Followed Hyperlink" xfId="1345" builtinId="9" hidden="1"/>
    <cellStyle name="Followed Hyperlink" xfId="1361" builtinId="9" hidden="1"/>
    <cellStyle name="Followed Hyperlink" xfId="1377" builtinId="9" hidden="1"/>
    <cellStyle name="Followed Hyperlink" xfId="1393" builtinId="9" hidden="1"/>
    <cellStyle name="Followed Hyperlink" xfId="1409" builtinId="9" hidden="1"/>
    <cellStyle name="Followed Hyperlink" xfId="1425" builtinId="9" hidden="1"/>
    <cellStyle name="Followed Hyperlink" xfId="1441" builtinId="9" hidden="1"/>
    <cellStyle name="Followed Hyperlink" xfId="1457" builtinId="9" hidden="1"/>
    <cellStyle name="Followed Hyperlink" xfId="1473" builtinId="9" hidden="1"/>
    <cellStyle name="Followed Hyperlink" xfId="1489" builtinId="9" hidden="1"/>
    <cellStyle name="Followed Hyperlink" xfId="1505" builtinId="9" hidden="1"/>
    <cellStyle name="Followed Hyperlink" xfId="1521" builtinId="9" hidden="1"/>
    <cellStyle name="Followed Hyperlink" xfId="1537" builtinId="9" hidden="1"/>
    <cellStyle name="Followed Hyperlink" xfId="1553" builtinId="9" hidden="1"/>
    <cellStyle name="Followed Hyperlink" xfId="1569" builtinId="9" hidden="1"/>
    <cellStyle name="Followed Hyperlink" xfId="1585" builtinId="9" hidden="1"/>
    <cellStyle name="Followed Hyperlink" xfId="1601" builtinId="9" hidden="1"/>
    <cellStyle name="Followed Hyperlink" xfId="1617" builtinId="9" hidden="1"/>
    <cellStyle name="Followed Hyperlink" xfId="1633" builtinId="9" hidden="1"/>
    <cellStyle name="Followed Hyperlink" xfId="1649" builtinId="9" hidden="1"/>
    <cellStyle name="Followed Hyperlink" xfId="1665" builtinId="9" hidden="1"/>
    <cellStyle name="Followed Hyperlink" xfId="1681" builtinId="9" hidden="1"/>
    <cellStyle name="Followed Hyperlink" xfId="1697" builtinId="9" hidden="1"/>
    <cellStyle name="Followed Hyperlink" xfId="1713" builtinId="9" hidden="1"/>
    <cellStyle name="Followed Hyperlink" xfId="1729" builtinId="9" hidden="1"/>
    <cellStyle name="Followed Hyperlink" xfId="1745" builtinId="9" hidden="1"/>
    <cellStyle name="Followed Hyperlink" xfId="1761" builtinId="9" hidden="1"/>
    <cellStyle name="Followed Hyperlink" xfId="1777" builtinId="9" hidden="1"/>
    <cellStyle name="Followed Hyperlink" xfId="1793" builtinId="9" hidden="1"/>
    <cellStyle name="Followed Hyperlink" xfId="1809" builtinId="9" hidden="1"/>
    <cellStyle name="Followed Hyperlink" xfId="1825" builtinId="9" hidden="1"/>
    <cellStyle name="Followed Hyperlink" xfId="1841" builtinId="9" hidden="1"/>
    <cellStyle name="Followed Hyperlink" xfId="1857" builtinId="9" hidden="1"/>
    <cellStyle name="Followed Hyperlink" xfId="1873" builtinId="9" hidden="1"/>
    <cellStyle name="Followed Hyperlink" xfId="1889" builtinId="9" hidden="1"/>
    <cellStyle name="Followed Hyperlink" xfId="1905" builtinId="9" hidden="1"/>
    <cellStyle name="Followed Hyperlink" xfId="1921" builtinId="9" hidden="1"/>
    <cellStyle name="Followed Hyperlink" xfId="1937" builtinId="9" hidden="1"/>
    <cellStyle name="Followed Hyperlink" xfId="1953" builtinId="9" hidden="1"/>
    <cellStyle name="Followed Hyperlink" xfId="1969" builtinId="9" hidden="1"/>
    <cellStyle name="Followed Hyperlink" xfId="1985" builtinId="9" hidden="1"/>
    <cellStyle name="Followed Hyperlink" xfId="2001" builtinId="9" hidden="1"/>
    <cellStyle name="Followed Hyperlink" xfId="2017" builtinId="9" hidden="1"/>
    <cellStyle name="Followed Hyperlink" xfId="2033" builtinId="9" hidden="1"/>
    <cellStyle name="Followed Hyperlink" xfId="2049" builtinId="9" hidden="1"/>
    <cellStyle name="Followed Hyperlink" xfId="2065" builtinId="9" hidden="1"/>
    <cellStyle name="Followed Hyperlink" xfId="2081" builtinId="9" hidden="1"/>
    <cellStyle name="Followed Hyperlink" xfId="2097" builtinId="9" hidden="1"/>
    <cellStyle name="Followed Hyperlink" xfId="2113" builtinId="9" hidden="1"/>
    <cellStyle name="Followed Hyperlink" xfId="2129" builtinId="9" hidden="1"/>
    <cellStyle name="Followed Hyperlink" xfId="2145" builtinId="9" hidden="1"/>
    <cellStyle name="Followed Hyperlink" xfId="2161" builtinId="9" hidden="1"/>
    <cellStyle name="Followed Hyperlink" xfId="2177" builtinId="9" hidden="1"/>
    <cellStyle name="Followed Hyperlink" xfId="2193" builtinId="9" hidden="1"/>
    <cellStyle name="Followed Hyperlink" xfId="2209" builtinId="9" hidden="1"/>
    <cellStyle name="Followed Hyperlink" xfId="2225" builtinId="9" hidden="1"/>
    <cellStyle name="Followed Hyperlink" xfId="2241" builtinId="9" hidden="1"/>
    <cellStyle name="Followed Hyperlink" xfId="2257" builtinId="9" hidden="1"/>
    <cellStyle name="Followed Hyperlink" xfId="2273" builtinId="9" hidden="1"/>
    <cellStyle name="Followed Hyperlink" xfId="2289" builtinId="9" hidden="1"/>
    <cellStyle name="Followed Hyperlink" xfId="2305" builtinId="9" hidden="1"/>
    <cellStyle name="Followed Hyperlink" xfId="2321" builtinId="9" hidden="1"/>
    <cellStyle name="Followed Hyperlink" xfId="2337" builtinId="9" hidden="1"/>
    <cellStyle name="Followed Hyperlink" xfId="2353" builtinId="9" hidden="1"/>
    <cellStyle name="Followed Hyperlink" xfId="2369" builtinId="9" hidden="1"/>
    <cellStyle name="Followed Hyperlink" xfId="2385" builtinId="9" hidden="1"/>
    <cellStyle name="Followed Hyperlink" xfId="2401" builtinId="9" hidden="1"/>
    <cellStyle name="Followed Hyperlink" xfId="2417" builtinId="9" hidden="1"/>
    <cellStyle name="Followed Hyperlink" xfId="2433" builtinId="9" hidden="1"/>
    <cellStyle name="Followed Hyperlink" xfId="2449" builtinId="9" hidden="1"/>
    <cellStyle name="Followed Hyperlink" xfId="2465" builtinId="9" hidden="1"/>
    <cellStyle name="Followed Hyperlink" xfId="2481" builtinId="9" hidden="1"/>
    <cellStyle name="Followed Hyperlink" xfId="2497" builtinId="9" hidden="1"/>
    <cellStyle name="Followed Hyperlink" xfId="2513" builtinId="9" hidden="1"/>
    <cellStyle name="Followed Hyperlink" xfId="2529" builtinId="9" hidden="1"/>
    <cellStyle name="Followed Hyperlink" xfId="2546" builtinId="9" hidden="1"/>
    <cellStyle name="Followed Hyperlink" xfId="2562" builtinId="9" hidden="1"/>
    <cellStyle name="Followed Hyperlink" xfId="2578" builtinId="9" hidden="1"/>
    <cellStyle name="Followed Hyperlink" xfId="2594" builtinId="9" hidden="1"/>
    <cellStyle name="Followed Hyperlink" xfId="2610" builtinId="9" hidden="1"/>
    <cellStyle name="Followed Hyperlink" xfId="2626" builtinId="9" hidden="1"/>
    <cellStyle name="Followed Hyperlink" xfId="2642" builtinId="9" hidden="1"/>
    <cellStyle name="Followed Hyperlink" xfId="2658" builtinId="9" hidden="1"/>
    <cellStyle name="Followed Hyperlink" xfId="2674" builtinId="9" hidden="1"/>
    <cellStyle name="Followed Hyperlink" xfId="2690" builtinId="9" hidden="1"/>
    <cellStyle name="Followed Hyperlink" xfId="2706" builtinId="9" hidden="1"/>
    <cellStyle name="Followed Hyperlink" xfId="2722" builtinId="9" hidden="1"/>
    <cellStyle name="Followed Hyperlink" xfId="2738" builtinId="9" hidden="1"/>
    <cellStyle name="Followed Hyperlink" xfId="2754" builtinId="9" hidden="1"/>
    <cellStyle name="Followed Hyperlink" xfId="2770" builtinId="9" hidden="1"/>
    <cellStyle name="Followed Hyperlink" xfId="2786" builtinId="9" hidden="1"/>
    <cellStyle name="Followed Hyperlink" xfId="2802" builtinId="9" hidden="1"/>
    <cellStyle name="Followed Hyperlink" xfId="2818" builtinId="9" hidden="1"/>
    <cellStyle name="Followed Hyperlink" xfId="2834" builtinId="9" hidden="1"/>
    <cellStyle name="Followed Hyperlink" xfId="2850" builtinId="9" hidden="1"/>
    <cellStyle name="Followed Hyperlink" xfId="2866" builtinId="9" hidden="1"/>
    <cellStyle name="Followed Hyperlink" xfId="2882" builtinId="9" hidden="1"/>
    <cellStyle name="Followed Hyperlink" xfId="2898" builtinId="9" hidden="1"/>
    <cellStyle name="Followed Hyperlink" xfId="2914" builtinId="9" hidden="1"/>
    <cellStyle name="Followed Hyperlink" xfId="2930" builtinId="9" hidden="1"/>
    <cellStyle name="Followed Hyperlink" xfId="2946" builtinId="9" hidden="1"/>
    <cellStyle name="Followed Hyperlink" xfId="2962" builtinId="9" hidden="1"/>
    <cellStyle name="Followed Hyperlink" xfId="2978" builtinId="9" hidden="1"/>
    <cellStyle name="Followed Hyperlink" xfId="2994" builtinId="9" hidden="1"/>
    <cellStyle name="Followed Hyperlink" xfId="3010" builtinId="9" hidden="1"/>
    <cellStyle name="Followed Hyperlink" xfId="3026" builtinId="9" hidden="1"/>
    <cellStyle name="Followed Hyperlink" xfId="3042" builtinId="9" hidden="1"/>
    <cellStyle name="Followed Hyperlink" xfId="3058" builtinId="9" hidden="1"/>
    <cellStyle name="Followed Hyperlink" xfId="3074" builtinId="9" hidden="1"/>
    <cellStyle name="Followed Hyperlink" xfId="3090" builtinId="9" hidden="1"/>
    <cellStyle name="Followed Hyperlink" xfId="3106" builtinId="9" hidden="1"/>
    <cellStyle name="Followed Hyperlink" xfId="3122" builtinId="9" hidden="1"/>
    <cellStyle name="Followed Hyperlink" xfId="3138" builtinId="9" hidden="1"/>
    <cellStyle name="Followed Hyperlink" xfId="3154" builtinId="9" hidden="1"/>
    <cellStyle name="Followed Hyperlink" xfId="3170" builtinId="9" hidden="1"/>
    <cellStyle name="Followed Hyperlink" xfId="3186" builtinId="9" hidden="1"/>
    <cellStyle name="Followed Hyperlink" xfId="3202" builtinId="9" hidden="1"/>
    <cellStyle name="Followed Hyperlink" xfId="3218" builtinId="9" hidden="1"/>
    <cellStyle name="Followed Hyperlink" xfId="3234" builtinId="9" hidden="1"/>
    <cellStyle name="Followed Hyperlink" xfId="3250" builtinId="9" hidden="1"/>
    <cellStyle name="Followed Hyperlink" xfId="3266" builtinId="9" hidden="1"/>
    <cellStyle name="Followed Hyperlink" xfId="3282" builtinId="9" hidden="1"/>
    <cellStyle name="Followed Hyperlink" xfId="3298" builtinId="9" hidden="1"/>
    <cellStyle name="Followed Hyperlink" xfId="3314" builtinId="9" hidden="1"/>
    <cellStyle name="Followed Hyperlink" xfId="3330" builtinId="9" hidden="1"/>
    <cellStyle name="Followed Hyperlink" xfId="3346" builtinId="9" hidden="1"/>
    <cellStyle name="Followed Hyperlink" xfId="3362" builtinId="9" hidden="1"/>
    <cellStyle name="Followed Hyperlink" xfId="3378" builtinId="9" hidden="1"/>
    <cellStyle name="Followed Hyperlink" xfId="3394" builtinId="9" hidden="1"/>
    <cellStyle name="Followed Hyperlink" xfId="3410" builtinId="9" hidden="1"/>
    <cellStyle name="Followed Hyperlink" xfId="3426" builtinId="9" hidden="1"/>
    <cellStyle name="Followed Hyperlink" xfId="3442" builtinId="9" hidden="1"/>
    <cellStyle name="Followed Hyperlink" xfId="3458" builtinId="9" hidden="1"/>
    <cellStyle name="Followed Hyperlink" xfId="3474" builtinId="9" hidden="1"/>
    <cellStyle name="Followed Hyperlink" xfId="3490" builtinId="9" hidden="1"/>
    <cellStyle name="Followed Hyperlink" xfId="3506" builtinId="9" hidden="1"/>
    <cellStyle name="Followed Hyperlink" xfId="3522" builtinId="9" hidden="1"/>
    <cellStyle name="Followed Hyperlink" xfId="3538" builtinId="9" hidden="1"/>
    <cellStyle name="Followed Hyperlink" xfId="3554" builtinId="9" hidden="1"/>
    <cellStyle name="Followed Hyperlink" xfId="3570" builtinId="9" hidden="1"/>
    <cellStyle name="Followed Hyperlink" xfId="3586" builtinId="9" hidden="1"/>
    <cellStyle name="Followed Hyperlink" xfId="3602" builtinId="9" hidden="1"/>
    <cellStyle name="Followed Hyperlink" xfId="3618" builtinId="9" hidden="1"/>
    <cellStyle name="Followed Hyperlink" xfId="3634" builtinId="9" hidden="1"/>
    <cellStyle name="Followed Hyperlink" xfId="3650" builtinId="9" hidden="1"/>
    <cellStyle name="Followed Hyperlink" xfId="3666" builtinId="9" hidden="1"/>
    <cellStyle name="Followed Hyperlink" xfId="3682" builtinId="9" hidden="1"/>
    <cellStyle name="Followed Hyperlink" xfId="3698" builtinId="9" hidden="1"/>
    <cellStyle name="Followed Hyperlink" xfId="3714" builtinId="9" hidden="1"/>
    <cellStyle name="Followed Hyperlink" xfId="3730" builtinId="9" hidden="1"/>
    <cellStyle name="Followed Hyperlink" xfId="3746" builtinId="9" hidden="1"/>
    <cellStyle name="Followed Hyperlink" xfId="3762" builtinId="9" hidden="1"/>
    <cellStyle name="Followed Hyperlink" xfId="3778" builtinId="9" hidden="1"/>
    <cellStyle name="Followed Hyperlink" xfId="3794" builtinId="9" hidden="1"/>
    <cellStyle name="Followed Hyperlink" xfId="3810" builtinId="9" hidden="1"/>
    <cellStyle name="Followed Hyperlink" xfId="3826" builtinId="9" hidden="1"/>
    <cellStyle name="Followed Hyperlink" xfId="3842" builtinId="9" hidden="1"/>
    <cellStyle name="Followed Hyperlink" xfId="3858" builtinId="9" hidden="1"/>
    <cellStyle name="Followed Hyperlink" xfId="3874" builtinId="9" hidden="1"/>
    <cellStyle name="Followed Hyperlink" xfId="3890" builtinId="9" hidden="1"/>
    <cellStyle name="Followed Hyperlink" xfId="3906" builtinId="9" hidden="1"/>
    <cellStyle name="Followed Hyperlink" xfId="3922" builtinId="9" hidden="1"/>
    <cellStyle name="Followed Hyperlink" xfId="3938" builtinId="9" hidden="1"/>
    <cellStyle name="Followed Hyperlink" xfId="3954" builtinId="9" hidden="1"/>
    <cellStyle name="Followed Hyperlink" xfId="3970" builtinId="9" hidden="1"/>
    <cellStyle name="Followed Hyperlink" xfId="3986" builtinId="9" hidden="1"/>
    <cellStyle name="Followed Hyperlink" xfId="4002" builtinId="9" hidden="1"/>
    <cellStyle name="Followed Hyperlink" xfId="4018" builtinId="9" hidden="1"/>
    <cellStyle name="Followed Hyperlink" xfId="4034" builtinId="9" hidden="1"/>
    <cellStyle name="Followed Hyperlink" xfId="4050" builtinId="9" hidden="1"/>
    <cellStyle name="Followed Hyperlink" xfId="4066" builtinId="9" hidden="1"/>
    <cellStyle name="Followed Hyperlink" xfId="4082" builtinId="9" hidden="1"/>
    <cellStyle name="Followed Hyperlink" xfId="4098" builtinId="9" hidden="1"/>
    <cellStyle name="Followed Hyperlink" xfId="4114" builtinId="9" hidden="1"/>
    <cellStyle name="Followed Hyperlink" xfId="4130" builtinId="9" hidden="1"/>
    <cellStyle name="Followed Hyperlink" xfId="4146" builtinId="9" hidden="1"/>
    <cellStyle name="Followed Hyperlink" xfId="4162" builtinId="9" hidden="1"/>
    <cellStyle name="Followed Hyperlink" xfId="4178" builtinId="9" hidden="1"/>
    <cellStyle name="Followed Hyperlink" xfId="4194" builtinId="9" hidden="1"/>
    <cellStyle name="Followed Hyperlink" xfId="4210" builtinId="9" hidden="1"/>
    <cellStyle name="Followed Hyperlink" xfId="4226" builtinId="9" hidden="1"/>
    <cellStyle name="Followed Hyperlink" xfId="4242" builtinId="9" hidden="1"/>
    <cellStyle name="Followed Hyperlink" xfId="4258" builtinId="9" hidden="1"/>
    <cellStyle name="Followed Hyperlink" xfId="4274" builtinId="9" hidden="1"/>
    <cellStyle name="Followed Hyperlink" xfId="4290" builtinId="9" hidden="1"/>
    <cellStyle name="Followed Hyperlink" xfId="4306" builtinId="9" hidden="1"/>
    <cellStyle name="Followed Hyperlink" xfId="4322" builtinId="9" hidden="1"/>
    <cellStyle name="Followed Hyperlink" xfId="4338" builtinId="9" hidden="1"/>
    <cellStyle name="Followed Hyperlink" xfId="4354" builtinId="9" hidden="1"/>
    <cellStyle name="Followed Hyperlink" xfId="4370" builtinId="9" hidden="1"/>
    <cellStyle name="Followed Hyperlink" xfId="4386" builtinId="9" hidden="1"/>
    <cellStyle name="Followed Hyperlink" xfId="4402" builtinId="9" hidden="1"/>
    <cellStyle name="Followed Hyperlink" xfId="4418" builtinId="9" hidden="1"/>
    <cellStyle name="Followed Hyperlink" xfId="4434" builtinId="9" hidden="1"/>
    <cellStyle name="Followed Hyperlink" xfId="4450" builtinId="9" hidden="1"/>
    <cellStyle name="Followed Hyperlink" xfId="4466" builtinId="9" hidden="1"/>
    <cellStyle name="Followed Hyperlink" xfId="4482" builtinId="9" hidden="1"/>
    <cellStyle name="Followed Hyperlink" xfId="4498" builtinId="9" hidden="1"/>
    <cellStyle name="Followed Hyperlink" xfId="4514" builtinId="9" hidden="1"/>
    <cellStyle name="Followed Hyperlink" xfId="4530" builtinId="9" hidden="1"/>
    <cellStyle name="Followed Hyperlink" xfId="4546" builtinId="9" hidden="1"/>
    <cellStyle name="Followed Hyperlink" xfId="4562" builtinId="9" hidden="1"/>
    <cellStyle name="Followed Hyperlink" xfId="4578" builtinId="9" hidden="1"/>
    <cellStyle name="Followed Hyperlink" xfId="4594" builtinId="9" hidden="1"/>
    <cellStyle name="Followed Hyperlink" xfId="4610" builtinId="9" hidden="1"/>
    <cellStyle name="Followed Hyperlink" xfId="4626" builtinId="9" hidden="1"/>
    <cellStyle name="Followed Hyperlink" xfId="4642" builtinId="9" hidden="1"/>
    <cellStyle name="Followed Hyperlink" xfId="4658" builtinId="9" hidden="1"/>
    <cellStyle name="Followed Hyperlink" xfId="4674" builtinId="9" hidden="1"/>
    <cellStyle name="Followed Hyperlink" xfId="4690" builtinId="9" hidden="1"/>
    <cellStyle name="Followed Hyperlink" xfId="4706" builtinId="9" hidden="1"/>
    <cellStyle name="Followed Hyperlink" xfId="4722" builtinId="9" hidden="1"/>
    <cellStyle name="Followed Hyperlink" xfId="4738" builtinId="9" hidden="1"/>
    <cellStyle name="Followed Hyperlink" xfId="4754" builtinId="9" hidden="1"/>
    <cellStyle name="Followed Hyperlink" xfId="4770" builtinId="9" hidden="1"/>
    <cellStyle name="Followed Hyperlink" xfId="4786" builtinId="9" hidden="1"/>
    <cellStyle name="Followed Hyperlink" xfId="4802" builtinId="9" hidden="1"/>
    <cellStyle name="Followed Hyperlink" xfId="4818" builtinId="9" hidden="1"/>
    <cellStyle name="Followed Hyperlink" xfId="4834" builtinId="9" hidden="1"/>
    <cellStyle name="Followed Hyperlink" xfId="4850" builtinId="9" hidden="1"/>
    <cellStyle name="Followed Hyperlink" xfId="4866" builtinId="9" hidden="1"/>
    <cellStyle name="Followed Hyperlink" xfId="4882" builtinId="9" hidden="1"/>
    <cellStyle name="Followed Hyperlink" xfId="4898" builtinId="9" hidden="1"/>
    <cellStyle name="Followed Hyperlink" xfId="4914" builtinId="9" hidden="1"/>
    <cellStyle name="Followed Hyperlink" xfId="4930" builtinId="9" hidden="1"/>
    <cellStyle name="Followed Hyperlink" xfId="4946" builtinId="9" hidden="1"/>
    <cellStyle name="Followed Hyperlink" xfId="4962" builtinId="9" hidden="1"/>
    <cellStyle name="Followed Hyperlink" xfId="4978" builtinId="9" hidden="1"/>
    <cellStyle name="Followed Hyperlink" xfId="4994" builtinId="9" hidden="1"/>
    <cellStyle name="Followed Hyperlink" xfId="5010" builtinId="9" hidden="1"/>
    <cellStyle name="Followed Hyperlink" xfId="5026" builtinId="9" hidden="1"/>
    <cellStyle name="Followed Hyperlink" xfId="5042" builtinId="9" hidden="1"/>
    <cellStyle name="Followed Hyperlink" xfId="5058" builtinId="9" hidden="1"/>
    <cellStyle name="Followed Hyperlink" xfId="5074" builtinId="9" hidden="1"/>
    <cellStyle name="Followed Hyperlink" xfId="5090" builtinId="9" hidden="1"/>
    <cellStyle name="Followed Hyperlink" xfId="5106" builtinId="9" hidden="1"/>
    <cellStyle name="Followed Hyperlink" xfId="5122" builtinId="9" hidden="1"/>
    <cellStyle name="Followed Hyperlink" xfId="5138" builtinId="9" hidden="1"/>
    <cellStyle name="Followed Hyperlink" xfId="5154" builtinId="9" hidden="1"/>
    <cellStyle name="Followed Hyperlink" xfId="5170" builtinId="9" hidden="1"/>
    <cellStyle name="Followed Hyperlink" xfId="5186" builtinId="9" hidden="1"/>
    <cellStyle name="Followed Hyperlink" xfId="5202" builtinId="9" hidden="1"/>
    <cellStyle name="Followed Hyperlink" xfId="5218" builtinId="9" hidden="1"/>
    <cellStyle name="Followed Hyperlink" xfId="5234" builtinId="9" hidden="1"/>
    <cellStyle name="Followed Hyperlink" xfId="5250" builtinId="9" hidden="1"/>
    <cellStyle name="Followed Hyperlink" xfId="5266" builtinId="9" hidden="1"/>
    <cellStyle name="Followed Hyperlink" xfId="5282" builtinId="9" hidden="1"/>
    <cellStyle name="Followed Hyperlink" xfId="5298" builtinId="9" hidden="1"/>
    <cellStyle name="Followed Hyperlink" xfId="5314" builtinId="9" hidden="1"/>
    <cellStyle name="Followed Hyperlink" xfId="5330" builtinId="9" hidden="1"/>
    <cellStyle name="Followed Hyperlink" xfId="5346" builtinId="9" hidden="1"/>
    <cellStyle name="Followed Hyperlink" xfId="5362" builtinId="9" hidden="1"/>
    <cellStyle name="Followed Hyperlink" xfId="5378" builtinId="9" hidden="1"/>
    <cellStyle name="Followed Hyperlink" xfId="5394" builtinId="9" hidden="1"/>
    <cellStyle name="Followed Hyperlink" xfId="5410" builtinId="9" hidden="1"/>
    <cellStyle name="Followed Hyperlink" xfId="5426" builtinId="9" hidden="1"/>
    <cellStyle name="Followed Hyperlink" xfId="5442" builtinId="9" hidden="1"/>
    <cellStyle name="Followed Hyperlink" xfId="5458" builtinId="9" hidden="1"/>
    <cellStyle name="Followed Hyperlink" xfId="5474" builtinId="9" hidden="1"/>
    <cellStyle name="Followed Hyperlink" xfId="5490" builtinId="9" hidden="1"/>
    <cellStyle name="Followed Hyperlink" xfId="5506" builtinId="9" hidden="1"/>
    <cellStyle name="Followed Hyperlink" xfId="5522" builtinId="9" hidden="1"/>
    <cellStyle name="Followed Hyperlink" xfId="5538" builtinId="9" hidden="1"/>
    <cellStyle name="Followed Hyperlink" xfId="5554" builtinId="9" hidden="1"/>
    <cellStyle name="Followed Hyperlink" xfId="5570" builtinId="9" hidden="1"/>
    <cellStyle name="Followed Hyperlink" xfId="5586" builtinId="9" hidden="1"/>
    <cellStyle name="Followed Hyperlink" xfId="5602" builtinId="9" hidden="1"/>
    <cellStyle name="Followed Hyperlink" xfId="5618" builtinId="9" hidden="1"/>
    <cellStyle name="Followed Hyperlink" xfId="5634" builtinId="9" hidden="1"/>
    <cellStyle name="Followed Hyperlink" xfId="5650" builtinId="9" hidden="1"/>
    <cellStyle name="Followed Hyperlink" xfId="5666" builtinId="9" hidden="1"/>
    <cellStyle name="Followed Hyperlink" xfId="5682" builtinId="9" hidden="1"/>
    <cellStyle name="Followed Hyperlink" xfId="5698" builtinId="9" hidden="1"/>
    <cellStyle name="Followed Hyperlink" xfId="5714" builtinId="9" hidden="1"/>
    <cellStyle name="Followed Hyperlink" xfId="5730" builtinId="9" hidden="1"/>
    <cellStyle name="Followed Hyperlink" xfId="5746" builtinId="9" hidden="1"/>
    <cellStyle name="Followed Hyperlink" xfId="5762" builtinId="9" hidden="1"/>
    <cellStyle name="Followed Hyperlink" xfId="5778" builtinId="9" hidden="1"/>
    <cellStyle name="Followed Hyperlink" xfId="5794" builtinId="9" hidden="1"/>
    <cellStyle name="Followed Hyperlink" xfId="5810" builtinId="9" hidden="1"/>
    <cellStyle name="Followed Hyperlink" xfId="5826" builtinId="9" hidden="1"/>
    <cellStyle name="Followed Hyperlink" xfId="5841" builtinId="9" hidden="1"/>
    <cellStyle name="Followed Hyperlink" xfId="5825" builtinId="9" hidden="1"/>
    <cellStyle name="Followed Hyperlink" xfId="5809" builtinId="9" hidden="1"/>
    <cellStyle name="Followed Hyperlink" xfId="5793" builtinId="9" hidden="1"/>
    <cellStyle name="Followed Hyperlink" xfId="5777" builtinId="9" hidden="1"/>
    <cellStyle name="Followed Hyperlink" xfId="5761" builtinId="9" hidden="1"/>
    <cellStyle name="Followed Hyperlink" xfId="5745" builtinId="9" hidden="1"/>
    <cellStyle name="Followed Hyperlink" xfId="5729" builtinId="9" hidden="1"/>
    <cellStyle name="Followed Hyperlink" xfId="5713" builtinId="9" hidden="1"/>
    <cellStyle name="Followed Hyperlink" xfId="5697" builtinId="9" hidden="1"/>
    <cellStyle name="Followed Hyperlink" xfId="5681" builtinId="9" hidden="1"/>
    <cellStyle name="Followed Hyperlink" xfId="5665" builtinId="9" hidden="1"/>
    <cellStyle name="Followed Hyperlink" xfId="5649" builtinId="9" hidden="1"/>
    <cellStyle name="Followed Hyperlink" xfId="5633" builtinId="9" hidden="1"/>
    <cellStyle name="Followed Hyperlink" xfId="5617" builtinId="9" hidden="1"/>
    <cellStyle name="Followed Hyperlink" xfId="5601" builtinId="9" hidden="1"/>
    <cellStyle name="Followed Hyperlink" xfId="5585" builtinId="9" hidden="1"/>
    <cellStyle name="Followed Hyperlink" xfId="5569" builtinId="9" hidden="1"/>
    <cellStyle name="Followed Hyperlink" xfId="5553" builtinId="9" hidden="1"/>
    <cellStyle name="Followed Hyperlink" xfId="5537" builtinId="9" hidden="1"/>
    <cellStyle name="Followed Hyperlink" xfId="5521" builtinId="9" hidden="1"/>
    <cellStyle name="Followed Hyperlink" xfId="5505" builtinId="9" hidden="1"/>
    <cellStyle name="Followed Hyperlink" xfId="5489" builtinId="9" hidden="1"/>
    <cellStyle name="Followed Hyperlink" xfId="5473" builtinId="9" hidden="1"/>
    <cellStyle name="Followed Hyperlink" xfId="5457" builtinId="9" hidden="1"/>
    <cellStyle name="Followed Hyperlink" xfId="5441" builtinId="9" hidden="1"/>
    <cellStyle name="Followed Hyperlink" xfId="5425" builtinId="9" hidden="1"/>
    <cellStyle name="Followed Hyperlink" xfId="5409" builtinId="9" hidden="1"/>
    <cellStyle name="Followed Hyperlink" xfId="5393" builtinId="9" hidden="1"/>
    <cellStyle name="Followed Hyperlink" xfId="5377" builtinId="9" hidden="1"/>
    <cellStyle name="Followed Hyperlink" xfId="5361" builtinId="9" hidden="1"/>
    <cellStyle name="Followed Hyperlink" xfId="5345" builtinId="9" hidden="1"/>
    <cellStyle name="Followed Hyperlink" xfId="5329" builtinId="9" hidden="1"/>
    <cellStyle name="Followed Hyperlink" xfId="5313" builtinId="9" hidden="1"/>
    <cellStyle name="Followed Hyperlink" xfId="5297" builtinId="9" hidden="1"/>
    <cellStyle name="Followed Hyperlink" xfId="5281" builtinId="9" hidden="1"/>
    <cellStyle name="Followed Hyperlink" xfId="5265" builtinId="9" hidden="1"/>
    <cellStyle name="Followed Hyperlink" xfId="5249" builtinId="9" hidden="1"/>
    <cellStyle name="Followed Hyperlink" xfId="5233" builtinId="9" hidden="1"/>
    <cellStyle name="Followed Hyperlink" xfId="5217" builtinId="9" hidden="1"/>
    <cellStyle name="Followed Hyperlink" xfId="5201" builtinId="9" hidden="1"/>
    <cellStyle name="Followed Hyperlink" xfId="5185" builtinId="9" hidden="1"/>
    <cellStyle name="Followed Hyperlink" xfId="5169" builtinId="9" hidden="1"/>
    <cellStyle name="Followed Hyperlink" xfId="5153" builtinId="9" hidden="1"/>
    <cellStyle name="Followed Hyperlink" xfId="5137" builtinId="9" hidden="1"/>
    <cellStyle name="Followed Hyperlink" xfId="5121" builtinId="9" hidden="1"/>
    <cellStyle name="Followed Hyperlink" xfId="5105" builtinId="9" hidden="1"/>
    <cellStyle name="Followed Hyperlink" xfId="5089" builtinId="9" hidden="1"/>
    <cellStyle name="Followed Hyperlink" xfId="5073" builtinId="9" hidden="1"/>
    <cellStyle name="Followed Hyperlink" xfId="5057" builtinId="9" hidden="1"/>
    <cellStyle name="Followed Hyperlink" xfId="5041" builtinId="9" hidden="1"/>
    <cellStyle name="Followed Hyperlink" xfId="5025" builtinId="9" hidden="1"/>
    <cellStyle name="Followed Hyperlink" xfId="5009" builtinId="9" hidden="1"/>
    <cellStyle name="Followed Hyperlink" xfId="4993" builtinId="9" hidden="1"/>
    <cellStyle name="Followed Hyperlink" xfId="4977" builtinId="9" hidden="1"/>
    <cellStyle name="Followed Hyperlink" xfId="4961" builtinId="9" hidden="1"/>
    <cellStyle name="Followed Hyperlink" xfId="4945" builtinId="9" hidden="1"/>
    <cellStyle name="Followed Hyperlink" xfId="4929" builtinId="9" hidden="1"/>
    <cellStyle name="Followed Hyperlink" xfId="4913" builtinId="9" hidden="1"/>
    <cellStyle name="Followed Hyperlink" xfId="4897" builtinId="9" hidden="1"/>
    <cellStyle name="Followed Hyperlink" xfId="4881" builtinId="9" hidden="1"/>
    <cellStyle name="Followed Hyperlink" xfId="4865" builtinId="9" hidden="1"/>
    <cellStyle name="Followed Hyperlink" xfId="4849" builtinId="9" hidden="1"/>
    <cellStyle name="Followed Hyperlink" xfId="4833" builtinId="9" hidden="1"/>
    <cellStyle name="Followed Hyperlink" xfId="4817" builtinId="9" hidden="1"/>
    <cellStyle name="Followed Hyperlink" xfId="4801" builtinId="9" hidden="1"/>
    <cellStyle name="Followed Hyperlink" xfId="4785" builtinId="9" hidden="1"/>
    <cellStyle name="Followed Hyperlink" xfId="4769" builtinId="9" hidden="1"/>
    <cellStyle name="Followed Hyperlink" xfId="4753" builtinId="9" hidden="1"/>
    <cellStyle name="Followed Hyperlink" xfId="4737" builtinId="9" hidden="1"/>
    <cellStyle name="Followed Hyperlink" xfId="4721" builtinId="9" hidden="1"/>
    <cellStyle name="Followed Hyperlink" xfId="4705" builtinId="9" hidden="1"/>
    <cellStyle name="Followed Hyperlink" xfId="4689" builtinId="9" hidden="1"/>
    <cellStyle name="Followed Hyperlink" xfId="4673" builtinId="9" hidden="1"/>
    <cellStyle name="Followed Hyperlink" xfId="4657" builtinId="9" hidden="1"/>
    <cellStyle name="Followed Hyperlink" xfId="4641" builtinId="9" hidden="1"/>
    <cellStyle name="Followed Hyperlink" xfId="4625" builtinId="9" hidden="1"/>
    <cellStyle name="Followed Hyperlink" xfId="4609" builtinId="9" hidden="1"/>
    <cellStyle name="Followed Hyperlink" xfId="4593" builtinId="9" hidden="1"/>
    <cellStyle name="Followed Hyperlink" xfId="4577" builtinId="9" hidden="1"/>
    <cellStyle name="Followed Hyperlink" xfId="4561" builtinId="9" hidden="1"/>
    <cellStyle name="Followed Hyperlink" xfId="4545" builtinId="9" hidden="1"/>
    <cellStyle name="Followed Hyperlink" xfId="4529" builtinId="9" hidden="1"/>
    <cellStyle name="Followed Hyperlink" xfId="4513" builtinId="9" hidden="1"/>
    <cellStyle name="Followed Hyperlink" xfId="4497" builtinId="9" hidden="1"/>
    <cellStyle name="Followed Hyperlink" xfId="4481" builtinId="9" hidden="1"/>
    <cellStyle name="Followed Hyperlink" xfId="4465" builtinId="9" hidden="1"/>
    <cellStyle name="Followed Hyperlink" xfId="4449" builtinId="9" hidden="1"/>
    <cellStyle name="Followed Hyperlink" xfId="4433" builtinId="9" hidden="1"/>
    <cellStyle name="Followed Hyperlink" xfId="4417" builtinId="9" hidden="1"/>
    <cellStyle name="Followed Hyperlink" xfId="4401" builtinId="9" hidden="1"/>
    <cellStyle name="Followed Hyperlink" xfId="4385" builtinId="9" hidden="1"/>
    <cellStyle name="Followed Hyperlink" xfId="4369" builtinId="9" hidden="1"/>
    <cellStyle name="Followed Hyperlink" xfId="4353" builtinId="9" hidden="1"/>
    <cellStyle name="Followed Hyperlink" xfId="4337" builtinId="9" hidden="1"/>
    <cellStyle name="Followed Hyperlink" xfId="4321" builtinId="9" hidden="1"/>
    <cellStyle name="Followed Hyperlink" xfId="4305" builtinId="9" hidden="1"/>
    <cellStyle name="Followed Hyperlink" xfId="4289" builtinId="9" hidden="1"/>
    <cellStyle name="Followed Hyperlink" xfId="4273" builtinId="9" hidden="1"/>
    <cellStyle name="Followed Hyperlink" xfId="4257" builtinId="9" hidden="1"/>
    <cellStyle name="Followed Hyperlink" xfId="4241" builtinId="9" hidden="1"/>
    <cellStyle name="Followed Hyperlink" xfId="4225" builtinId="9" hidden="1"/>
    <cellStyle name="Followed Hyperlink" xfId="4209" builtinId="9" hidden="1"/>
    <cellStyle name="Followed Hyperlink" xfId="4193" builtinId="9" hidden="1"/>
    <cellStyle name="Followed Hyperlink" xfId="4177" builtinId="9" hidden="1"/>
    <cellStyle name="Followed Hyperlink" xfId="4161" builtinId="9" hidden="1"/>
    <cellStyle name="Followed Hyperlink" xfId="4145" builtinId="9" hidden="1"/>
    <cellStyle name="Followed Hyperlink" xfId="4129" builtinId="9" hidden="1"/>
    <cellStyle name="Followed Hyperlink" xfId="4113" builtinId="9" hidden="1"/>
    <cellStyle name="Followed Hyperlink" xfId="4097" builtinId="9" hidden="1"/>
    <cellStyle name="Followed Hyperlink" xfId="4081" builtinId="9" hidden="1"/>
    <cellStyle name="Followed Hyperlink" xfId="4065" builtinId="9" hidden="1"/>
    <cellStyle name="Followed Hyperlink" xfId="4049" builtinId="9" hidden="1"/>
    <cellStyle name="Followed Hyperlink" xfId="4033" builtinId="9" hidden="1"/>
    <cellStyle name="Followed Hyperlink" xfId="4017" builtinId="9" hidden="1"/>
    <cellStyle name="Followed Hyperlink" xfId="4001" builtinId="9" hidden="1"/>
    <cellStyle name="Followed Hyperlink" xfId="3985" builtinId="9" hidden="1"/>
    <cellStyle name="Followed Hyperlink" xfId="3969" builtinId="9" hidden="1"/>
    <cellStyle name="Followed Hyperlink" xfId="3953" builtinId="9" hidden="1"/>
    <cellStyle name="Followed Hyperlink" xfId="3937" builtinId="9" hidden="1"/>
    <cellStyle name="Followed Hyperlink" xfId="3921" builtinId="9" hidden="1"/>
    <cellStyle name="Followed Hyperlink" xfId="3905" builtinId="9" hidden="1"/>
    <cellStyle name="Followed Hyperlink" xfId="3889" builtinId="9" hidden="1"/>
    <cellStyle name="Followed Hyperlink" xfId="3873" builtinId="9" hidden="1"/>
    <cellStyle name="Followed Hyperlink" xfId="3857" builtinId="9" hidden="1"/>
    <cellStyle name="Followed Hyperlink" xfId="3841" builtinId="9" hidden="1"/>
    <cellStyle name="Followed Hyperlink" xfId="3825" builtinId="9" hidden="1"/>
    <cellStyle name="Followed Hyperlink" xfId="3809" builtinId="9" hidden="1"/>
    <cellStyle name="Followed Hyperlink" xfId="3793" builtinId="9" hidden="1"/>
    <cellStyle name="Followed Hyperlink" xfId="3777" builtinId="9" hidden="1"/>
    <cellStyle name="Followed Hyperlink" xfId="3761" builtinId="9" hidden="1"/>
    <cellStyle name="Followed Hyperlink" xfId="3745" builtinId="9" hidden="1"/>
    <cellStyle name="Followed Hyperlink" xfId="3729" builtinId="9" hidden="1"/>
    <cellStyle name="Followed Hyperlink" xfId="3713" builtinId="9" hidden="1"/>
    <cellStyle name="Followed Hyperlink" xfId="3697" builtinId="9" hidden="1"/>
    <cellStyle name="Followed Hyperlink" xfId="3681" builtinId="9" hidden="1"/>
    <cellStyle name="Followed Hyperlink" xfId="3665" builtinId="9" hidden="1"/>
    <cellStyle name="Followed Hyperlink" xfId="3649" builtinId="9" hidden="1"/>
    <cellStyle name="Followed Hyperlink" xfId="3633" builtinId="9" hidden="1"/>
    <cellStyle name="Followed Hyperlink" xfId="3617" builtinId="9" hidden="1"/>
    <cellStyle name="Followed Hyperlink" xfId="3601" builtinId="9" hidden="1"/>
    <cellStyle name="Followed Hyperlink" xfId="3585" builtinId="9" hidden="1"/>
    <cellStyle name="Followed Hyperlink" xfId="3569" builtinId="9" hidden="1"/>
    <cellStyle name="Followed Hyperlink" xfId="3553" builtinId="9" hidden="1"/>
    <cellStyle name="Followed Hyperlink" xfId="3537" builtinId="9" hidden="1"/>
    <cellStyle name="Followed Hyperlink" xfId="3521" builtinId="9" hidden="1"/>
    <cellStyle name="Followed Hyperlink" xfId="3505" builtinId="9" hidden="1"/>
    <cellStyle name="Followed Hyperlink" xfId="3489" builtinId="9" hidden="1"/>
    <cellStyle name="Followed Hyperlink" xfId="3473" builtinId="9" hidden="1"/>
    <cellStyle name="Followed Hyperlink" xfId="3457" builtinId="9" hidden="1"/>
    <cellStyle name="Followed Hyperlink" xfId="3441" builtinId="9" hidden="1"/>
    <cellStyle name="Followed Hyperlink" xfId="3425" builtinId="9" hidden="1"/>
    <cellStyle name="Followed Hyperlink" xfId="3409" builtinId="9" hidden="1"/>
    <cellStyle name="Followed Hyperlink" xfId="3393" builtinId="9" hidden="1"/>
    <cellStyle name="Followed Hyperlink" xfId="3377" builtinId="9" hidden="1"/>
    <cellStyle name="Followed Hyperlink" xfId="3361" builtinId="9" hidden="1"/>
    <cellStyle name="Followed Hyperlink" xfId="3345" builtinId="9" hidden="1"/>
    <cellStyle name="Followed Hyperlink" xfId="3329" builtinId="9" hidden="1"/>
    <cellStyle name="Followed Hyperlink" xfId="3313" builtinId="9" hidden="1"/>
    <cellStyle name="Followed Hyperlink" xfId="3297" builtinId="9" hidden="1"/>
    <cellStyle name="Followed Hyperlink" xfId="3281" builtinId="9" hidden="1"/>
    <cellStyle name="Followed Hyperlink" xfId="3265" builtinId="9" hidden="1"/>
    <cellStyle name="Followed Hyperlink" xfId="3249" builtinId="9" hidden="1"/>
    <cellStyle name="Followed Hyperlink" xfId="3233" builtinId="9" hidden="1"/>
    <cellStyle name="Followed Hyperlink" xfId="3217" builtinId="9" hidden="1"/>
    <cellStyle name="Followed Hyperlink" xfId="3201" builtinId="9" hidden="1"/>
    <cellStyle name="Followed Hyperlink" xfId="3185" builtinId="9" hidden="1"/>
    <cellStyle name="Followed Hyperlink" xfId="3169" builtinId="9" hidden="1"/>
    <cellStyle name="Followed Hyperlink" xfId="3153" builtinId="9" hidden="1"/>
    <cellStyle name="Followed Hyperlink" xfId="3137" builtinId="9" hidden="1"/>
    <cellStyle name="Followed Hyperlink" xfId="3121" builtinId="9" hidden="1"/>
    <cellStyle name="Followed Hyperlink" xfId="3105" builtinId="9" hidden="1"/>
    <cellStyle name="Followed Hyperlink" xfId="3089" builtinId="9" hidden="1"/>
    <cellStyle name="Followed Hyperlink" xfId="3073" builtinId="9" hidden="1"/>
    <cellStyle name="Followed Hyperlink" xfId="3057" builtinId="9" hidden="1"/>
    <cellStyle name="Followed Hyperlink" xfId="3041" builtinId="9" hidden="1"/>
    <cellStyle name="Followed Hyperlink" xfId="3025" builtinId="9" hidden="1"/>
    <cellStyle name="Followed Hyperlink" xfId="3009" builtinId="9" hidden="1"/>
    <cellStyle name="Followed Hyperlink" xfId="2993" builtinId="9" hidden="1"/>
    <cellStyle name="Followed Hyperlink" xfId="2977" builtinId="9" hidden="1"/>
    <cellStyle name="Followed Hyperlink" xfId="2961" builtinId="9" hidden="1"/>
    <cellStyle name="Followed Hyperlink" xfId="2945" builtinId="9" hidden="1"/>
    <cellStyle name="Followed Hyperlink" xfId="2929" builtinId="9" hidden="1"/>
    <cellStyle name="Followed Hyperlink" xfId="2913" builtinId="9" hidden="1"/>
    <cellStyle name="Followed Hyperlink" xfId="2897" builtinId="9" hidden="1"/>
    <cellStyle name="Followed Hyperlink" xfId="2881" builtinId="9" hidden="1"/>
    <cellStyle name="Followed Hyperlink" xfId="2865" builtinId="9" hidden="1"/>
    <cellStyle name="Followed Hyperlink" xfId="2849" builtinId="9" hidden="1"/>
    <cellStyle name="Followed Hyperlink" xfId="2833" builtinId="9" hidden="1"/>
    <cellStyle name="Followed Hyperlink" xfId="2817" builtinId="9" hidden="1"/>
    <cellStyle name="Followed Hyperlink" xfId="2801" builtinId="9" hidden="1"/>
    <cellStyle name="Followed Hyperlink" xfId="2785" builtinId="9" hidden="1"/>
    <cellStyle name="Followed Hyperlink" xfId="2769" builtinId="9" hidden="1"/>
    <cellStyle name="Followed Hyperlink" xfId="2753" builtinId="9" hidden="1"/>
    <cellStyle name="Followed Hyperlink" xfId="2737" builtinId="9" hidden="1"/>
    <cellStyle name="Followed Hyperlink" xfId="2721" builtinId="9" hidden="1"/>
    <cellStyle name="Followed Hyperlink" xfId="2705" builtinId="9" hidden="1"/>
    <cellStyle name="Followed Hyperlink" xfId="2689" builtinId="9" hidden="1"/>
    <cellStyle name="Followed Hyperlink" xfId="2673" builtinId="9" hidden="1"/>
    <cellStyle name="Followed Hyperlink" xfId="2657" builtinId="9" hidden="1"/>
    <cellStyle name="Followed Hyperlink" xfId="2641" builtinId="9" hidden="1"/>
    <cellStyle name="Followed Hyperlink" xfId="2625" builtinId="9" hidden="1"/>
    <cellStyle name="Followed Hyperlink" xfId="2609" builtinId="9" hidden="1"/>
    <cellStyle name="Followed Hyperlink" xfId="2593" builtinId="9" hidden="1"/>
    <cellStyle name="Followed Hyperlink" xfId="2577" builtinId="9" hidden="1"/>
    <cellStyle name="Followed Hyperlink" xfId="2561" builtinId="9" hidden="1"/>
    <cellStyle name="Followed Hyperlink" xfId="2545" builtinId="9" hidden="1"/>
    <cellStyle name="Followed Hyperlink" xfId="2528" builtinId="9" hidden="1"/>
    <cellStyle name="Followed Hyperlink" xfId="2512" builtinId="9" hidden="1"/>
    <cellStyle name="Followed Hyperlink" xfId="2496" builtinId="9" hidden="1"/>
    <cellStyle name="Followed Hyperlink" xfId="2480" builtinId="9" hidden="1"/>
    <cellStyle name="Followed Hyperlink" xfId="2464" builtinId="9" hidden="1"/>
    <cellStyle name="Followed Hyperlink" xfId="2448" builtinId="9" hidden="1"/>
    <cellStyle name="Followed Hyperlink" xfId="2432" builtinId="9" hidden="1"/>
    <cellStyle name="Followed Hyperlink" xfId="2416" builtinId="9" hidden="1"/>
    <cellStyle name="Followed Hyperlink" xfId="2400" builtinId="9" hidden="1"/>
    <cellStyle name="Followed Hyperlink" xfId="2384" builtinId="9" hidden="1"/>
    <cellStyle name="Followed Hyperlink" xfId="2368" builtinId="9" hidden="1"/>
    <cellStyle name="Followed Hyperlink" xfId="2352" builtinId="9" hidden="1"/>
    <cellStyle name="Followed Hyperlink" xfId="2336" builtinId="9" hidden="1"/>
    <cellStyle name="Followed Hyperlink" xfId="2320" builtinId="9" hidden="1"/>
    <cellStyle name="Followed Hyperlink" xfId="2304" builtinId="9" hidden="1"/>
    <cellStyle name="Followed Hyperlink" xfId="2288" builtinId="9" hidden="1"/>
    <cellStyle name="Followed Hyperlink" xfId="2272" builtinId="9" hidden="1"/>
    <cellStyle name="Followed Hyperlink" xfId="2256" builtinId="9" hidden="1"/>
    <cellStyle name="Followed Hyperlink" xfId="2240" builtinId="9" hidden="1"/>
    <cellStyle name="Followed Hyperlink" xfId="2224" builtinId="9" hidden="1"/>
    <cellStyle name="Followed Hyperlink" xfId="2208" builtinId="9" hidden="1"/>
    <cellStyle name="Followed Hyperlink" xfId="2192" builtinId="9" hidden="1"/>
    <cellStyle name="Followed Hyperlink" xfId="2176" builtinId="9" hidden="1"/>
    <cellStyle name="Followed Hyperlink" xfId="2160" builtinId="9" hidden="1"/>
    <cellStyle name="Followed Hyperlink" xfId="2144" builtinId="9" hidden="1"/>
    <cellStyle name="Followed Hyperlink" xfId="2128" builtinId="9" hidden="1"/>
    <cellStyle name="Followed Hyperlink" xfId="2112" builtinId="9" hidden="1"/>
    <cellStyle name="Followed Hyperlink" xfId="2096" builtinId="9" hidden="1"/>
    <cellStyle name="Followed Hyperlink" xfId="2080" builtinId="9" hidden="1"/>
    <cellStyle name="Followed Hyperlink" xfId="2064" builtinId="9" hidden="1"/>
    <cellStyle name="Followed Hyperlink" xfId="2048" builtinId="9" hidden="1"/>
    <cellStyle name="Followed Hyperlink" xfId="2032" builtinId="9" hidden="1"/>
    <cellStyle name="Followed Hyperlink" xfId="2016" builtinId="9" hidden="1"/>
    <cellStyle name="Followed Hyperlink" xfId="2000" builtinId="9" hidden="1"/>
    <cellStyle name="Followed Hyperlink" xfId="1984" builtinId="9" hidden="1"/>
    <cellStyle name="Followed Hyperlink" xfId="1968" builtinId="9" hidden="1"/>
    <cellStyle name="Followed Hyperlink" xfId="1952" builtinId="9" hidden="1"/>
    <cellStyle name="Followed Hyperlink" xfId="1936" builtinId="9" hidden="1"/>
    <cellStyle name="Followed Hyperlink" xfId="1920" builtinId="9" hidden="1"/>
    <cellStyle name="Followed Hyperlink" xfId="1904" builtinId="9" hidden="1"/>
    <cellStyle name="Followed Hyperlink" xfId="1888" builtinId="9" hidden="1"/>
    <cellStyle name="Followed Hyperlink" xfId="1872" builtinId="9" hidden="1"/>
    <cellStyle name="Followed Hyperlink" xfId="1856" builtinId="9" hidden="1"/>
    <cellStyle name="Followed Hyperlink" xfId="1840" builtinId="9" hidden="1"/>
    <cellStyle name="Followed Hyperlink" xfId="1824" builtinId="9" hidden="1"/>
    <cellStyle name="Followed Hyperlink" xfId="1808" builtinId="9" hidden="1"/>
    <cellStyle name="Followed Hyperlink" xfId="1792" builtinId="9" hidden="1"/>
    <cellStyle name="Followed Hyperlink" xfId="1776" builtinId="9" hidden="1"/>
    <cellStyle name="Followed Hyperlink" xfId="1760" builtinId="9" hidden="1"/>
    <cellStyle name="Followed Hyperlink" xfId="1744" builtinId="9" hidden="1"/>
    <cellStyle name="Followed Hyperlink" xfId="1728" builtinId="9" hidden="1"/>
    <cellStyle name="Followed Hyperlink" xfId="1712" builtinId="9" hidden="1"/>
    <cellStyle name="Followed Hyperlink" xfId="1696" builtinId="9" hidden="1"/>
    <cellStyle name="Followed Hyperlink" xfId="1680" builtinId="9" hidden="1"/>
    <cellStyle name="Followed Hyperlink" xfId="1664" builtinId="9" hidden="1"/>
    <cellStyle name="Followed Hyperlink" xfId="1648" builtinId="9" hidden="1"/>
    <cellStyle name="Followed Hyperlink" xfId="1632" builtinId="9" hidden="1"/>
    <cellStyle name="Followed Hyperlink" xfId="1616" builtinId="9" hidden="1"/>
    <cellStyle name="Followed Hyperlink" xfId="1600" builtinId="9" hidden="1"/>
    <cellStyle name="Followed Hyperlink" xfId="1584" builtinId="9" hidden="1"/>
    <cellStyle name="Followed Hyperlink" xfId="1568" builtinId="9" hidden="1"/>
    <cellStyle name="Followed Hyperlink" xfId="1552" builtinId="9" hidden="1"/>
    <cellStyle name="Followed Hyperlink" xfId="1536" builtinId="9" hidden="1"/>
    <cellStyle name="Followed Hyperlink" xfId="1520" builtinId="9" hidden="1"/>
    <cellStyle name="Followed Hyperlink" xfId="1504" builtinId="9" hidden="1"/>
    <cellStyle name="Followed Hyperlink" xfId="1488" builtinId="9" hidden="1"/>
    <cellStyle name="Followed Hyperlink" xfId="1472" builtinId="9" hidden="1"/>
    <cellStyle name="Followed Hyperlink" xfId="1456" builtinId="9" hidden="1"/>
    <cellStyle name="Followed Hyperlink" xfId="1440" builtinId="9" hidden="1"/>
    <cellStyle name="Followed Hyperlink" xfId="1424" builtinId="9" hidden="1"/>
    <cellStyle name="Followed Hyperlink" xfId="1408" builtinId="9" hidden="1"/>
    <cellStyle name="Followed Hyperlink" xfId="1392" builtinId="9" hidden="1"/>
    <cellStyle name="Followed Hyperlink" xfId="1376" builtinId="9" hidden="1"/>
    <cellStyle name="Followed Hyperlink" xfId="1360" builtinId="9" hidden="1"/>
    <cellStyle name="Followed Hyperlink" xfId="1344" builtinId="9" hidden="1"/>
    <cellStyle name="Followed Hyperlink" xfId="1328" builtinId="9" hidden="1"/>
    <cellStyle name="Followed Hyperlink" xfId="1312" builtinId="9" hidden="1"/>
    <cellStyle name="Followed Hyperlink" xfId="1296" builtinId="9" hidden="1"/>
    <cellStyle name="Followed Hyperlink" xfId="1280" builtinId="9" hidden="1"/>
    <cellStyle name="Followed Hyperlink" xfId="1264" builtinId="9" hidden="1"/>
    <cellStyle name="Followed Hyperlink" xfId="1248" builtinId="9" hidden="1"/>
    <cellStyle name="Followed Hyperlink" xfId="1232" builtinId="9" hidden="1"/>
    <cellStyle name="Followed Hyperlink" xfId="1216" builtinId="9" hidden="1"/>
    <cellStyle name="Followed Hyperlink" xfId="1200" builtinId="9" hidden="1"/>
    <cellStyle name="Followed Hyperlink" xfId="1184" builtinId="9" hidden="1"/>
    <cellStyle name="Followed Hyperlink" xfId="1168" builtinId="9" hidden="1"/>
    <cellStyle name="Followed Hyperlink" xfId="1152" builtinId="9" hidden="1"/>
    <cellStyle name="Followed Hyperlink" xfId="1136" builtinId="9" hidden="1"/>
    <cellStyle name="Followed Hyperlink" xfId="1120" builtinId="9" hidden="1"/>
    <cellStyle name="Followed Hyperlink" xfId="1104" builtinId="9" hidden="1"/>
    <cellStyle name="Followed Hyperlink" xfId="1087" builtinId="9" hidden="1"/>
    <cellStyle name="Followed Hyperlink" xfId="1071" builtinId="9" hidden="1"/>
    <cellStyle name="Followed Hyperlink" xfId="1055" builtinId="9" hidden="1"/>
    <cellStyle name="Followed Hyperlink" xfId="1039" builtinId="9" hidden="1"/>
    <cellStyle name="Followed Hyperlink" xfId="1023" builtinId="9" hidden="1"/>
    <cellStyle name="Followed Hyperlink" xfId="1007" builtinId="9" hidden="1"/>
    <cellStyle name="Followed Hyperlink" xfId="991" builtinId="9" hidden="1"/>
    <cellStyle name="Followed Hyperlink" xfId="975" builtinId="9" hidden="1"/>
    <cellStyle name="Followed Hyperlink" xfId="959" builtinId="9" hidden="1"/>
    <cellStyle name="Followed Hyperlink" xfId="943" builtinId="9" hidden="1"/>
    <cellStyle name="Followed Hyperlink" xfId="927" builtinId="9" hidden="1"/>
    <cellStyle name="Followed Hyperlink" xfId="911" builtinId="9" hidden="1"/>
    <cellStyle name="Followed Hyperlink" xfId="895" builtinId="9" hidden="1"/>
    <cellStyle name="Followed Hyperlink" xfId="879" builtinId="9" hidden="1"/>
    <cellStyle name="Followed Hyperlink" xfId="863" builtinId="9" hidden="1"/>
    <cellStyle name="Followed Hyperlink" xfId="847" builtinId="9" hidden="1"/>
    <cellStyle name="Followed Hyperlink" xfId="831" builtinId="9" hidden="1"/>
    <cellStyle name="Followed Hyperlink" xfId="815" builtinId="9" hidden="1"/>
    <cellStyle name="Followed Hyperlink" xfId="799" builtinId="9" hidden="1"/>
    <cellStyle name="Followed Hyperlink" xfId="783" builtinId="9" hidden="1"/>
    <cellStyle name="Followed Hyperlink" xfId="767" builtinId="9" hidden="1"/>
    <cellStyle name="Followed Hyperlink" xfId="751" builtinId="9" hidden="1"/>
    <cellStyle name="Followed Hyperlink" xfId="735" builtinId="9" hidden="1"/>
    <cellStyle name="Followed Hyperlink" xfId="719" builtinId="9" hidden="1"/>
    <cellStyle name="Followed Hyperlink" xfId="703" builtinId="9" hidden="1"/>
    <cellStyle name="Followed Hyperlink" xfId="687" builtinId="9" hidden="1"/>
    <cellStyle name="Followed Hyperlink" xfId="671" builtinId="9" hidden="1"/>
    <cellStyle name="Followed Hyperlink" xfId="655" builtinId="9" hidden="1"/>
    <cellStyle name="Followed Hyperlink" xfId="639" builtinId="9" hidden="1"/>
    <cellStyle name="Followed Hyperlink" xfId="623" builtinId="9" hidden="1"/>
    <cellStyle name="Followed Hyperlink" xfId="607" builtinId="9" hidden="1"/>
    <cellStyle name="Followed Hyperlink" xfId="591" builtinId="9" hidden="1"/>
    <cellStyle name="Followed Hyperlink" xfId="575" builtinId="9" hidden="1"/>
    <cellStyle name="Followed Hyperlink" xfId="559" builtinId="9" hidden="1"/>
    <cellStyle name="Followed Hyperlink" xfId="543" builtinId="9" hidden="1"/>
    <cellStyle name="Followed Hyperlink" xfId="527" builtinId="9" hidden="1"/>
    <cellStyle name="Followed Hyperlink" xfId="511" builtinId="9" hidden="1"/>
    <cellStyle name="Followed Hyperlink" xfId="495" builtinId="9" hidden="1"/>
    <cellStyle name="Followed Hyperlink" xfId="479" builtinId="9" hidden="1"/>
    <cellStyle name="Followed Hyperlink" xfId="463" builtinId="9" hidden="1"/>
    <cellStyle name="Followed Hyperlink" xfId="447" builtinId="9" hidden="1"/>
    <cellStyle name="Followed Hyperlink" xfId="431" builtinId="9" hidden="1"/>
    <cellStyle name="Followed Hyperlink" xfId="415" builtinId="9" hidden="1"/>
    <cellStyle name="Followed Hyperlink" xfId="399" builtinId="9" hidden="1"/>
    <cellStyle name="Followed Hyperlink" xfId="383" builtinId="9" hidden="1"/>
    <cellStyle name="Followed Hyperlink" xfId="367" builtinId="9" hidden="1"/>
    <cellStyle name="Followed Hyperlink" xfId="351" builtinId="9" hidden="1"/>
    <cellStyle name="Followed Hyperlink" xfId="335" builtinId="9" hidden="1"/>
    <cellStyle name="Followed Hyperlink" xfId="319" builtinId="9" hidden="1"/>
    <cellStyle name="Followed Hyperlink" xfId="303" builtinId="9" hidden="1"/>
    <cellStyle name="Followed Hyperlink" xfId="287" builtinId="9" hidden="1"/>
    <cellStyle name="Followed Hyperlink" xfId="271" builtinId="9" hidden="1"/>
    <cellStyle name="Followed Hyperlink" xfId="255" builtinId="9" hidden="1"/>
    <cellStyle name="Followed Hyperlink" xfId="239" builtinId="9" hidden="1"/>
    <cellStyle name="Followed Hyperlink" xfId="223" builtinId="9" hidden="1"/>
    <cellStyle name="Followed Hyperlink" xfId="207" builtinId="9" hidden="1"/>
    <cellStyle name="Followed Hyperlink" xfId="191" builtinId="9" hidden="1"/>
    <cellStyle name="Followed Hyperlink" xfId="175" builtinId="9" hidden="1"/>
    <cellStyle name="Followed Hyperlink" xfId="159" builtinId="9" hidden="1"/>
    <cellStyle name="Followed Hyperlink" xfId="143" builtinId="9" hidden="1"/>
    <cellStyle name="Followed Hyperlink" xfId="127" builtinId="9" hidden="1"/>
    <cellStyle name="Followed Hyperlink" xfId="111" builtinId="9" hidden="1"/>
    <cellStyle name="Followed Hyperlink" xfId="57" builtinId="9" hidden="1"/>
    <cellStyle name="Followed Hyperlink" xfId="67" builtinId="9" hidden="1"/>
    <cellStyle name="Followed Hyperlink" xfId="77" builtinId="9" hidden="1"/>
    <cellStyle name="Followed Hyperlink" xfId="89" builtinId="9" hidden="1"/>
    <cellStyle name="Followed Hyperlink" xfId="95" builtinId="9" hidden="1"/>
    <cellStyle name="Followed Hyperlink" xfId="63" builtinId="9" hidden="1"/>
    <cellStyle name="Followed Hyperlink" xfId="49" builtinId="9" hidden="1"/>
    <cellStyle name="Followed Hyperlink" xfId="39" builtinId="9" hidden="1"/>
    <cellStyle name="Followed Hyperlink" xfId="35" builtinId="9" hidden="1"/>
    <cellStyle name="Followed Hyperlink" xfId="47" builtinId="9" hidden="1"/>
    <cellStyle name="Followed Hyperlink" xfId="45" builtinId="9" hidden="1"/>
    <cellStyle name="Followed Hyperlink" xfId="71" builtinId="9" hidden="1"/>
    <cellStyle name="Followed Hyperlink" xfId="97" builtinId="9" hidden="1"/>
    <cellStyle name="Followed Hyperlink" xfId="85" builtinId="9" hidden="1"/>
    <cellStyle name="Followed Hyperlink" xfId="75" builtinId="9" hidden="1"/>
    <cellStyle name="Followed Hyperlink" xfId="65" builtinId="9" hidden="1"/>
    <cellStyle name="Followed Hyperlink" xfId="99" builtinId="9" hidden="1"/>
    <cellStyle name="Followed Hyperlink" xfId="115" builtinId="9" hidden="1"/>
    <cellStyle name="Followed Hyperlink" xfId="131" builtinId="9" hidden="1"/>
    <cellStyle name="Followed Hyperlink" xfId="147" builtinId="9" hidden="1"/>
    <cellStyle name="Followed Hyperlink" xfId="163" builtinId="9" hidden="1"/>
    <cellStyle name="Followed Hyperlink" xfId="179" builtinId="9" hidden="1"/>
    <cellStyle name="Followed Hyperlink" xfId="195" builtinId="9" hidden="1"/>
    <cellStyle name="Followed Hyperlink" xfId="211" builtinId="9" hidden="1"/>
    <cellStyle name="Followed Hyperlink" xfId="227" builtinId="9" hidden="1"/>
    <cellStyle name="Followed Hyperlink" xfId="243" builtinId="9" hidden="1"/>
    <cellStyle name="Followed Hyperlink" xfId="259" builtinId="9" hidden="1"/>
    <cellStyle name="Followed Hyperlink" xfId="275" builtinId="9" hidden="1"/>
    <cellStyle name="Followed Hyperlink" xfId="291" builtinId="9" hidden="1"/>
    <cellStyle name="Followed Hyperlink" xfId="307" builtinId="9" hidden="1"/>
    <cellStyle name="Followed Hyperlink" xfId="323" builtinId="9" hidden="1"/>
    <cellStyle name="Followed Hyperlink" xfId="339" builtinId="9" hidden="1"/>
    <cellStyle name="Followed Hyperlink" xfId="355" builtinId="9" hidden="1"/>
    <cellStyle name="Followed Hyperlink" xfId="371" builtinId="9" hidden="1"/>
    <cellStyle name="Followed Hyperlink" xfId="387" builtinId="9" hidden="1"/>
    <cellStyle name="Followed Hyperlink" xfId="403" builtinId="9" hidden="1"/>
    <cellStyle name="Followed Hyperlink" xfId="419" builtinId="9" hidden="1"/>
    <cellStyle name="Followed Hyperlink" xfId="435" builtinId="9" hidden="1"/>
    <cellStyle name="Followed Hyperlink" xfId="451" builtinId="9" hidden="1"/>
    <cellStyle name="Followed Hyperlink" xfId="467" builtinId="9" hidden="1"/>
    <cellStyle name="Followed Hyperlink" xfId="483" builtinId="9" hidden="1"/>
    <cellStyle name="Followed Hyperlink" xfId="499" builtinId="9" hidden="1"/>
    <cellStyle name="Followed Hyperlink" xfId="515" builtinId="9" hidden="1"/>
    <cellStyle name="Followed Hyperlink" xfId="531" builtinId="9" hidden="1"/>
    <cellStyle name="Followed Hyperlink" xfId="547" builtinId="9" hidden="1"/>
    <cellStyle name="Followed Hyperlink" xfId="563" builtinId="9" hidden="1"/>
    <cellStyle name="Followed Hyperlink" xfId="579" builtinId="9" hidden="1"/>
    <cellStyle name="Followed Hyperlink" xfId="595" builtinId="9" hidden="1"/>
    <cellStyle name="Followed Hyperlink" xfId="611" builtinId="9" hidden="1"/>
    <cellStyle name="Followed Hyperlink" xfId="627" builtinId="9" hidden="1"/>
    <cellStyle name="Followed Hyperlink" xfId="643" builtinId="9" hidden="1"/>
    <cellStyle name="Followed Hyperlink" xfId="659" builtinId="9" hidden="1"/>
    <cellStyle name="Followed Hyperlink" xfId="675" builtinId="9" hidden="1"/>
    <cellStyle name="Followed Hyperlink" xfId="691" builtinId="9" hidden="1"/>
    <cellStyle name="Followed Hyperlink" xfId="707" builtinId="9" hidden="1"/>
    <cellStyle name="Followed Hyperlink" xfId="723" builtinId="9" hidden="1"/>
    <cellStyle name="Followed Hyperlink" xfId="739" builtinId="9" hidden="1"/>
    <cellStyle name="Followed Hyperlink" xfId="755" builtinId="9" hidden="1"/>
    <cellStyle name="Followed Hyperlink" xfId="771" builtinId="9" hidden="1"/>
    <cellStyle name="Followed Hyperlink" xfId="787" builtinId="9" hidden="1"/>
    <cellStyle name="Followed Hyperlink" xfId="803" builtinId="9" hidden="1"/>
    <cellStyle name="Followed Hyperlink" xfId="819" builtinId="9" hidden="1"/>
    <cellStyle name="Followed Hyperlink" xfId="835" builtinId="9" hidden="1"/>
    <cellStyle name="Followed Hyperlink" xfId="851" builtinId="9" hidden="1"/>
    <cellStyle name="Followed Hyperlink" xfId="867" builtinId="9" hidden="1"/>
    <cellStyle name="Followed Hyperlink" xfId="883" builtinId="9" hidden="1"/>
    <cellStyle name="Followed Hyperlink" xfId="899" builtinId="9" hidden="1"/>
    <cellStyle name="Followed Hyperlink" xfId="915" builtinId="9" hidden="1"/>
    <cellStyle name="Followed Hyperlink" xfId="931" builtinId="9" hidden="1"/>
    <cellStyle name="Followed Hyperlink" xfId="947" builtinId="9" hidden="1"/>
    <cellStyle name="Followed Hyperlink" xfId="963" builtinId="9" hidden="1"/>
    <cellStyle name="Followed Hyperlink" xfId="979" builtinId="9" hidden="1"/>
    <cellStyle name="Followed Hyperlink" xfId="995" builtinId="9" hidden="1"/>
    <cellStyle name="Followed Hyperlink" xfId="1011" builtinId="9" hidden="1"/>
    <cellStyle name="Followed Hyperlink" xfId="1027" builtinId="9" hidden="1"/>
    <cellStyle name="Followed Hyperlink" xfId="1043" builtinId="9" hidden="1"/>
    <cellStyle name="Followed Hyperlink" xfId="1059" builtinId="9" hidden="1"/>
    <cellStyle name="Followed Hyperlink" xfId="1075" builtinId="9" hidden="1"/>
    <cellStyle name="Followed Hyperlink" xfId="1092" builtinId="9" hidden="1"/>
    <cellStyle name="Followed Hyperlink" xfId="1108" builtinId="9" hidden="1"/>
    <cellStyle name="Followed Hyperlink" xfId="1124" builtinId="9" hidden="1"/>
    <cellStyle name="Followed Hyperlink" xfId="1140" builtinId="9" hidden="1"/>
    <cellStyle name="Followed Hyperlink" xfId="1156" builtinId="9" hidden="1"/>
    <cellStyle name="Followed Hyperlink" xfId="1172" builtinId="9" hidden="1"/>
    <cellStyle name="Followed Hyperlink" xfId="1188" builtinId="9" hidden="1"/>
    <cellStyle name="Followed Hyperlink" xfId="1204" builtinId="9" hidden="1"/>
    <cellStyle name="Followed Hyperlink" xfId="1220" builtinId="9" hidden="1"/>
    <cellStyle name="Followed Hyperlink" xfId="1236" builtinId="9" hidden="1"/>
    <cellStyle name="Followed Hyperlink" xfId="1252" builtinId="9" hidden="1"/>
    <cellStyle name="Followed Hyperlink" xfId="1268" builtinId="9" hidden="1"/>
    <cellStyle name="Followed Hyperlink" xfId="1284" builtinId="9" hidden="1"/>
    <cellStyle name="Followed Hyperlink" xfId="1300" builtinId="9" hidden="1"/>
    <cellStyle name="Followed Hyperlink" xfId="1316" builtinId="9" hidden="1"/>
    <cellStyle name="Followed Hyperlink" xfId="1332" builtinId="9" hidden="1"/>
    <cellStyle name="Followed Hyperlink" xfId="1348" builtinId="9" hidden="1"/>
    <cellStyle name="Followed Hyperlink" xfId="1364" builtinId="9" hidden="1"/>
    <cellStyle name="Followed Hyperlink" xfId="1380" builtinId="9" hidden="1"/>
    <cellStyle name="Followed Hyperlink" xfId="1396" builtinId="9" hidden="1"/>
    <cellStyle name="Followed Hyperlink" xfId="1412" builtinId="9" hidden="1"/>
    <cellStyle name="Followed Hyperlink" xfId="1428" builtinId="9" hidden="1"/>
    <cellStyle name="Followed Hyperlink" xfId="1444" builtinId="9" hidden="1"/>
    <cellStyle name="Followed Hyperlink" xfId="1460" builtinId="9" hidden="1"/>
    <cellStyle name="Followed Hyperlink" xfId="1476" builtinId="9" hidden="1"/>
    <cellStyle name="Followed Hyperlink" xfId="1492" builtinId="9" hidden="1"/>
    <cellStyle name="Followed Hyperlink" xfId="1508" builtinId="9" hidden="1"/>
    <cellStyle name="Followed Hyperlink" xfId="1524" builtinId="9" hidden="1"/>
    <cellStyle name="Followed Hyperlink" xfId="1540" builtinId="9" hidden="1"/>
    <cellStyle name="Followed Hyperlink" xfId="1556" builtinId="9" hidden="1"/>
    <cellStyle name="Followed Hyperlink" xfId="1572" builtinId="9" hidden="1"/>
    <cellStyle name="Followed Hyperlink" xfId="1588" builtinId="9" hidden="1"/>
    <cellStyle name="Followed Hyperlink" xfId="1604" builtinId="9" hidden="1"/>
    <cellStyle name="Followed Hyperlink" xfId="1620" builtinId="9" hidden="1"/>
    <cellStyle name="Followed Hyperlink" xfId="1636" builtinId="9" hidden="1"/>
    <cellStyle name="Followed Hyperlink" xfId="1652" builtinId="9" hidden="1"/>
    <cellStyle name="Followed Hyperlink" xfId="1668" builtinId="9" hidden="1"/>
    <cellStyle name="Followed Hyperlink" xfId="1684" builtinId="9" hidden="1"/>
    <cellStyle name="Followed Hyperlink" xfId="1700" builtinId="9" hidden="1"/>
    <cellStyle name="Followed Hyperlink" xfId="1716" builtinId="9" hidden="1"/>
    <cellStyle name="Followed Hyperlink" xfId="1732" builtinId="9" hidden="1"/>
    <cellStyle name="Followed Hyperlink" xfId="1748" builtinId="9" hidden="1"/>
    <cellStyle name="Followed Hyperlink" xfId="1764" builtinId="9" hidden="1"/>
    <cellStyle name="Followed Hyperlink" xfId="1780" builtinId="9" hidden="1"/>
    <cellStyle name="Followed Hyperlink" xfId="1796" builtinId="9" hidden="1"/>
    <cellStyle name="Followed Hyperlink" xfId="1812" builtinId="9" hidden="1"/>
    <cellStyle name="Followed Hyperlink" xfId="1828" builtinId="9" hidden="1"/>
    <cellStyle name="Followed Hyperlink" xfId="1844" builtinId="9" hidden="1"/>
    <cellStyle name="Followed Hyperlink" xfId="1860" builtinId="9" hidden="1"/>
    <cellStyle name="Followed Hyperlink" xfId="1876" builtinId="9" hidden="1"/>
    <cellStyle name="Followed Hyperlink" xfId="1892" builtinId="9" hidden="1"/>
    <cellStyle name="Followed Hyperlink" xfId="1908" builtinId="9" hidden="1"/>
    <cellStyle name="Followed Hyperlink" xfId="1924" builtinId="9" hidden="1"/>
    <cellStyle name="Followed Hyperlink" xfId="1940" builtinId="9" hidden="1"/>
    <cellStyle name="Followed Hyperlink" xfId="1956" builtinId="9" hidden="1"/>
    <cellStyle name="Followed Hyperlink" xfId="1972" builtinId="9" hidden="1"/>
    <cellStyle name="Followed Hyperlink" xfId="1988" builtinId="9" hidden="1"/>
    <cellStyle name="Followed Hyperlink" xfId="2004" builtinId="9" hidden="1"/>
    <cellStyle name="Followed Hyperlink" xfId="2020" builtinId="9" hidden="1"/>
    <cellStyle name="Followed Hyperlink" xfId="2036" builtinId="9" hidden="1"/>
    <cellStyle name="Followed Hyperlink" xfId="2052" builtinId="9" hidden="1"/>
    <cellStyle name="Followed Hyperlink" xfId="2068" builtinId="9" hidden="1"/>
    <cellStyle name="Followed Hyperlink" xfId="2084" builtinId="9" hidden="1"/>
    <cellStyle name="Followed Hyperlink" xfId="2100" builtinId="9" hidden="1"/>
    <cellStyle name="Followed Hyperlink" xfId="2116" builtinId="9" hidden="1"/>
    <cellStyle name="Followed Hyperlink" xfId="2132" builtinId="9" hidden="1"/>
    <cellStyle name="Followed Hyperlink" xfId="2148" builtinId="9" hidden="1"/>
    <cellStyle name="Followed Hyperlink" xfId="2164" builtinId="9" hidden="1"/>
    <cellStyle name="Followed Hyperlink" xfId="2180" builtinId="9" hidden="1"/>
    <cellStyle name="Followed Hyperlink" xfId="2196" builtinId="9" hidden="1"/>
    <cellStyle name="Followed Hyperlink" xfId="2212" builtinId="9" hidden="1"/>
    <cellStyle name="Followed Hyperlink" xfId="2228" builtinId="9" hidden="1"/>
    <cellStyle name="Followed Hyperlink" xfId="2244" builtinId="9" hidden="1"/>
    <cellStyle name="Followed Hyperlink" xfId="2260" builtinId="9" hidden="1"/>
    <cellStyle name="Followed Hyperlink" xfId="2276" builtinId="9" hidden="1"/>
    <cellStyle name="Followed Hyperlink" xfId="2292" builtinId="9" hidden="1"/>
    <cellStyle name="Followed Hyperlink" xfId="2308" builtinId="9" hidden="1"/>
    <cellStyle name="Followed Hyperlink" xfId="2324" builtinId="9" hidden="1"/>
    <cellStyle name="Followed Hyperlink" xfId="2340" builtinId="9" hidden="1"/>
    <cellStyle name="Followed Hyperlink" xfId="2356" builtinId="9" hidden="1"/>
    <cellStyle name="Followed Hyperlink" xfId="2372" builtinId="9" hidden="1"/>
    <cellStyle name="Followed Hyperlink" xfId="2388" builtinId="9" hidden="1"/>
    <cellStyle name="Followed Hyperlink" xfId="2404" builtinId="9" hidden="1"/>
    <cellStyle name="Followed Hyperlink" xfId="2420" builtinId="9" hidden="1"/>
    <cellStyle name="Followed Hyperlink" xfId="2436" builtinId="9" hidden="1"/>
    <cellStyle name="Followed Hyperlink" xfId="2452" builtinId="9" hidden="1"/>
    <cellStyle name="Followed Hyperlink" xfId="2468" builtinId="9" hidden="1"/>
    <cellStyle name="Followed Hyperlink" xfId="2484" builtinId="9" hidden="1"/>
    <cellStyle name="Followed Hyperlink" xfId="2500" builtinId="9" hidden="1"/>
    <cellStyle name="Followed Hyperlink" xfId="2516" builtinId="9" hidden="1"/>
    <cellStyle name="Followed Hyperlink" xfId="2532" builtinId="9" hidden="1"/>
    <cellStyle name="Followed Hyperlink" xfId="2549" builtinId="9" hidden="1"/>
    <cellStyle name="Followed Hyperlink" xfId="2565" builtinId="9" hidden="1"/>
    <cellStyle name="Followed Hyperlink" xfId="2581" builtinId="9" hidden="1"/>
    <cellStyle name="Followed Hyperlink" xfId="2597" builtinId="9" hidden="1"/>
    <cellStyle name="Followed Hyperlink" xfId="2613" builtinId="9" hidden="1"/>
    <cellStyle name="Followed Hyperlink" xfId="2629" builtinId="9" hidden="1"/>
    <cellStyle name="Followed Hyperlink" xfId="2645" builtinId="9" hidden="1"/>
    <cellStyle name="Followed Hyperlink" xfId="2661" builtinId="9" hidden="1"/>
    <cellStyle name="Followed Hyperlink" xfId="2677" builtinId="9" hidden="1"/>
    <cellStyle name="Followed Hyperlink" xfId="2693" builtinId="9" hidden="1"/>
    <cellStyle name="Followed Hyperlink" xfId="2709" builtinId="9" hidden="1"/>
    <cellStyle name="Followed Hyperlink" xfId="2725" builtinId="9" hidden="1"/>
    <cellStyle name="Followed Hyperlink" xfId="2741" builtinId="9" hidden="1"/>
    <cellStyle name="Followed Hyperlink" xfId="2757" builtinId="9" hidden="1"/>
    <cellStyle name="Followed Hyperlink" xfId="2773" builtinId="9" hidden="1"/>
    <cellStyle name="Followed Hyperlink" xfId="2789" builtinId="9" hidden="1"/>
    <cellStyle name="Followed Hyperlink" xfId="2805" builtinId="9" hidden="1"/>
    <cellStyle name="Followed Hyperlink" xfId="2821" builtinId="9" hidden="1"/>
    <cellStyle name="Followed Hyperlink" xfId="2837" builtinId="9" hidden="1"/>
    <cellStyle name="Followed Hyperlink" xfId="2853" builtinId="9" hidden="1"/>
    <cellStyle name="Followed Hyperlink" xfId="2869" builtinId="9" hidden="1"/>
    <cellStyle name="Followed Hyperlink" xfId="2885" builtinId="9" hidden="1"/>
    <cellStyle name="Followed Hyperlink" xfId="2901" builtinId="9" hidden="1"/>
    <cellStyle name="Followed Hyperlink" xfId="2917" builtinId="9" hidden="1"/>
    <cellStyle name="Followed Hyperlink" xfId="2933" builtinId="9" hidden="1"/>
    <cellStyle name="Followed Hyperlink" xfId="2949" builtinId="9" hidden="1"/>
    <cellStyle name="Followed Hyperlink" xfId="2965" builtinId="9" hidden="1"/>
    <cellStyle name="Followed Hyperlink" xfId="2981" builtinId="9" hidden="1"/>
    <cellStyle name="Followed Hyperlink" xfId="2997" builtinId="9" hidden="1"/>
    <cellStyle name="Followed Hyperlink" xfId="3013" builtinId="9" hidden="1"/>
    <cellStyle name="Followed Hyperlink" xfId="3029" builtinId="9" hidden="1"/>
    <cellStyle name="Followed Hyperlink" xfId="3045" builtinId="9" hidden="1"/>
    <cellStyle name="Followed Hyperlink" xfId="3061" builtinId="9" hidden="1"/>
    <cellStyle name="Followed Hyperlink" xfId="3077" builtinId="9" hidden="1"/>
    <cellStyle name="Followed Hyperlink" xfId="3093" builtinId="9" hidden="1"/>
    <cellStyle name="Followed Hyperlink" xfId="3109" builtinId="9" hidden="1"/>
    <cellStyle name="Followed Hyperlink" xfId="3125" builtinId="9" hidden="1"/>
    <cellStyle name="Followed Hyperlink" xfId="3141" builtinId="9" hidden="1"/>
    <cellStyle name="Followed Hyperlink" xfId="3157" builtinId="9" hidden="1"/>
    <cellStyle name="Followed Hyperlink" xfId="3173" builtinId="9" hidden="1"/>
    <cellStyle name="Followed Hyperlink" xfId="3189" builtinId="9" hidden="1"/>
    <cellStyle name="Followed Hyperlink" xfId="3205" builtinId="9" hidden="1"/>
    <cellStyle name="Followed Hyperlink" xfId="3221" builtinId="9" hidden="1"/>
    <cellStyle name="Followed Hyperlink" xfId="3237" builtinId="9" hidden="1"/>
    <cellStyle name="Followed Hyperlink" xfId="3253" builtinId="9" hidden="1"/>
    <cellStyle name="Followed Hyperlink" xfId="3269" builtinId="9" hidden="1"/>
    <cellStyle name="Followed Hyperlink" xfId="3285" builtinId="9" hidden="1"/>
    <cellStyle name="Followed Hyperlink" xfId="3301" builtinId="9" hidden="1"/>
    <cellStyle name="Followed Hyperlink" xfId="3317" builtinId="9" hidden="1"/>
    <cellStyle name="Followed Hyperlink" xfId="3333" builtinId="9" hidden="1"/>
    <cellStyle name="Followed Hyperlink" xfId="3349" builtinId="9" hidden="1"/>
    <cellStyle name="Followed Hyperlink" xfId="3365" builtinId="9" hidden="1"/>
    <cellStyle name="Followed Hyperlink" xfId="3381" builtinId="9" hidden="1"/>
    <cellStyle name="Followed Hyperlink" xfId="3397" builtinId="9" hidden="1"/>
    <cellStyle name="Followed Hyperlink" xfId="3413" builtinId="9" hidden="1"/>
    <cellStyle name="Followed Hyperlink" xfId="3429" builtinId="9" hidden="1"/>
    <cellStyle name="Followed Hyperlink" xfId="3445" builtinId="9" hidden="1"/>
    <cellStyle name="Followed Hyperlink" xfId="3461" builtinId="9" hidden="1"/>
    <cellStyle name="Followed Hyperlink" xfId="3477" builtinId="9" hidden="1"/>
    <cellStyle name="Followed Hyperlink" xfId="3493" builtinId="9" hidden="1"/>
    <cellStyle name="Followed Hyperlink" xfId="3509" builtinId="9" hidden="1"/>
    <cellStyle name="Followed Hyperlink" xfId="3525" builtinId="9" hidden="1"/>
    <cellStyle name="Followed Hyperlink" xfId="3541" builtinId="9" hidden="1"/>
    <cellStyle name="Followed Hyperlink" xfId="3557" builtinId="9" hidden="1"/>
    <cellStyle name="Followed Hyperlink" xfId="3573" builtinId="9" hidden="1"/>
    <cellStyle name="Followed Hyperlink" xfId="3589" builtinId="9" hidden="1"/>
    <cellStyle name="Followed Hyperlink" xfId="3605" builtinId="9" hidden="1"/>
    <cellStyle name="Followed Hyperlink" xfId="3621" builtinId="9" hidden="1"/>
    <cellStyle name="Followed Hyperlink" xfId="3637" builtinId="9" hidden="1"/>
    <cellStyle name="Followed Hyperlink" xfId="3653" builtinId="9" hidden="1"/>
    <cellStyle name="Followed Hyperlink" xfId="3669" builtinId="9" hidden="1"/>
    <cellStyle name="Followed Hyperlink" xfId="3685" builtinId="9" hidden="1"/>
    <cellStyle name="Followed Hyperlink" xfId="3701" builtinId="9" hidden="1"/>
    <cellStyle name="Followed Hyperlink" xfId="3717" builtinId="9" hidden="1"/>
    <cellStyle name="Followed Hyperlink" xfId="3733" builtinId="9" hidden="1"/>
    <cellStyle name="Followed Hyperlink" xfId="3749" builtinId="9" hidden="1"/>
    <cellStyle name="Followed Hyperlink" xfId="3765" builtinId="9" hidden="1"/>
    <cellStyle name="Followed Hyperlink" xfId="3781" builtinId="9" hidden="1"/>
    <cellStyle name="Followed Hyperlink" xfId="3797" builtinId="9" hidden="1"/>
    <cellStyle name="Followed Hyperlink" xfId="3813" builtinId="9" hidden="1"/>
    <cellStyle name="Followed Hyperlink" xfId="3829" builtinId="9" hidden="1"/>
    <cellStyle name="Followed Hyperlink" xfId="3845" builtinId="9" hidden="1"/>
    <cellStyle name="Followed Hyperlink" xfId="3861" builtinId="9" hidden="1"/>
    <cellStyle name="Followed Hyperlink" xfId="3877" builtinId="9" hidden="1"/>
    <cellStyle name="Followed Hyperlink" xfId="3893" builtinId="9" hidden="1"/>
    <cellStyle name="Followed Hyperlink" xfId="3909" builtinId="9" hidden="1"/>
    <cellStyle name="Followed Hyperlink" xfId="3925" builtinId="9" hidden="1"/>
    <cellStyle name="Followed Hyperlink" xfId="3941" builtinId="9" hidden="1"/>
    <cellStyle name="Followed Hyperlink" xfId="3957" builtinId="9" hidden="1"/>
    <cellStyle name="Followed Hyperlink" xfId="3973" builtinId="9" hidden="1"/>
    <cellStyle name="Followed Hyperlink" xfId="3989" builtinId="9" hidden="1"/>
    <cellStyle name="Followed Hyperlink" xfId="4005" builtinId="9" hidden="1"/>
    <cellStyle name="Followed Hyperlink" xfId="4021" builtinId="9" hidden="1"/>
    <cellStyle name="Followed Hyperlink" xfId="4037" builtinId="9" hidden="1"/>
    <cellStyle name="Followed Hyperlink" xfId="4053" builtinId="9" hidden="1"/>
    <cellStyle name="Followed Hyperlink" xfId="4069" builtinId="9" hidden="1"/>
    <cellStyle name="Followed Hyperlink" xfId="4085" builtinId="9" hidden="1"/>
    <cellStyle name="Followed Hyperlink" xfId="4101" builtinId="9" hidden="1"/>
    <cellStyle name="Followed Hyperlink" xfId="4117" builtinId="9" hidden="1"/>
    <cellStyle name="Followed Hyperlink" xfId="4133" builtinId="9" hidden="1"/>
    <cellStyle name="Followed Hyperlink" xfId="4149" builtinId="9" hidden="1"/>
    <cellStyle name="Followed Hyperlink" xfId="4165" builtinId="9" hidden="1"/>
    <cellStyle name="Followed Hyperlink" xfId="4181" builtinId="9" hidden="1"/>
    <cellStyle name="Followed Hyperlink" xfId="4197" builtinId="9" hidden="1"/>
    <cellStyle name="Followed Hyperlink" xfId="4213" builtinId="9" hidden="1"/>
    <cellStyle name="Followed Hyperlink" xfId="4229" builtinId="9" hidden="1"/>
    <cellStyle name="Followed Hyperlink" xfId="4245" builtinId="9" hidden="1"/>
    <cellStyle name="Followed Hyperlink" xfId="4261" builtinId="9" hidden="1"/>
    <cellStyle name="Followed Hyperlink" xfId="4277" builtinId="9" hidden="1"/>
    <cellStyle name="Followed Hyperlink" xfId="4293" builtinId="9" hidden="1"/>
    <cellStyle name="Followed Hyperlink" xfId="4309" builtinId="9" hidden="1"/>
    <cellStyle name="Followed Hyperlink" xfId="4325" builtinId="9" hidden="1"/>
    <cellStyle name="Followed Hyperlink" xfId="4341" builtinId="9" hidden="1"/>
    <cellStyle name="Followed Hyperlink" xfId="4357" builtinId="9" hidden="1"/>
    <cellStyle name="Followed Hyperlink" xfId="4373" builtinId="9" hidden="1"/>
    <cellStyle name="Followed Hyperlink" xfId="4389" builtinId="9" hidden="1"/>
    <cellStyle name="Followed Hyperlink" xfId="4405" builtinId="9" hidden="1"/>
    <cellStyle name="Followed Hyperlink" xfId="4421" builtinId="9" hidden="1"/>
    <cellStyle name="Followed Hyperlink" xfId="4437" builtinId="9" hidden="1"/>
    <cellStyle name="Followed Hyperlink" xfId="4453" builtinId="9" hidden="1"/>
    <cellStyle name="Followed Hyperlink" xfId="4469" builtinId="9" hidden="1"/>
    <cellStyle name="Followed Hyperlink" xfId="4485" builtinId="9" hidden="1"/>
    <cellStyle name="Followed Hyperlink" xfId="4501" builtinId="9" hidden="1"/>
    <cellStyle name="Followed Hyperlink" xfId="4517" builtinId="9" hidden="1"/>
    <cellStyle name="Followed Hyperlink" xfId="4533" builtinId="9" hidden="1"/>
    <cellStyle name="Followed Hyperlink" xfId="4549" builtinId="9" hidden="1"/>
    <cellStyle name="Followed Hyperlink" xfId="4565" builtinId="9" hidden="1"/>
    <cellStyle name="Followed Hyperlink" xfId="4581" builtinId="9" hidden="1"/>
    <cellStyle name="Followed Hyperlink" xfId="4597" builtinId="9" hidden="1"/>
    <cellStyle name="Followed Hyperlink" xfId="4613" builtinId="9" hidden="1"/>
    <cellStyle name="Followed Hyperlink" xfId="4629" builtinId="9" hidden="1"/>
    <cellStyle name="Followed Hyperlink" xfId="4645" builtinId="9" hidden="1"/>
    <cellStyle name="Followed Hyperlink" xfId="4661" builtinId="9" hidden="1"/>
    <cellStyle name="Followed Hyperlink" xfId="4677" builtinId="9" hidden="1"/>
    <cellStyle name="Followed Hyperlink" xfId="4693" builtinId="9" hidden="1"/>
    <cellStyle name="Followed Hyperlink" xfId="4709" builtinId="9" hidden="1"/>
    <cellStyle name="Followed Hyperlink" xfId="4725" builtinId="9" hidden="1"/>
    <cellStyle name="Followed Hyperlink" xfId="4741" builtinId="9" hidden="1"/>
    <cellStyle name="Followed Hyperlink" xfId="4757" builtinId="9" hidden="1"/>
    <cellStyle name="Followed Hyperlink" xfId="4773" builtinId="9" hidden="1"/>
    <cellStyle name="Followed Hyperlink" xfId="4789" builtinId="9" hidden="1"/>
    <cellStyle name="Followed Hyperlink" xfId="4805" builtinId="9" hidden="1"/>
    <cellStyle name="Followed Hyperlink" xfId="4821" builtinId="9" hidden="1"/>
    <cellStyle name="Followed Hyperlink" xfId="4837" builtinId="9" hidden="1"/>
    <cellStyle name="Followed Hyperlink" xfId="4853" builtinId="9" hidden="1"/>
    <cellStyle name="Followed Hyperlink" xfId="4869" builtinId="9" hidden="1"/>
    <cellStyle name="Followed Hyperlink" xfId="4885" builtinId="9" hidden="1"/>
    <cellStyle name="Followed Hyperlink" xfId="4901" builtinId="9" hidden="1"/>
    <cellStyle name="Followed Hyperlink" xfId="4917" builtinId="9" hidden="1"/>
    <cellStyle name="Followed Hyperlink" xfId="4933" builtinId="9" hidden="1"/>
    <cellStyle name="Followed Hyperlink" xfId="4949" builtinId="9" hidden="1"/>
    <cellStyle name="Followed Hyperlink" xfId="4965" builtinId="9" hidden="1"/>
    <cellStyle name="Followed Hyperlink" xfId="4981" builtinId="9" hidden="1"/>
    <cellStyle name="Followed Hyperlink" xfId="4997" builtinId="9" hidden="1"/>
    <cellStyle name="Followed Hyperlink" xfId="5013" builtinId="9" hidden="1"/>
    <cellStyle name="Followed Hyperlink" xfId="5029" builtinId="9" hidden="1"/>
    <cellStyle name="Followed Hyperlink" xfId="5045" builtinId="9" hidden="1"/>
    <cellStyle name="Followed Hyperlink" xfId="5061" builtinId="9" hidden="1"/>
    <cellStyle name="Followed Hyperlink" xfId="5077" builtinId="9" hidden="1"/>
    <cellStyle name="Followed Hyperlink" xfId="5093" builtinId="9" hidden="1"/>
    <cellStyle name="Followed Hyperlink" xfId="5109" builtinId="9" hidden="1"/>
    <cellStyle name="Followed Hyperlink" xfId="5125" builtinId="9" hidden="1"/>
    <cellStyle name="Followed Hyperlink" xfId="5141" builtinId="9" hidden="1"/>
    <cellStyle name="Followed Hyperlink" xfId="5157" builtinId="9" hidden="1"/>
    <cellStyle name="Followed Hyperlink" xfId="5173" builtinId="9" hidden="1"/>
    <cellStyle name="Followed Hyperlink" xfId="5189" builtinId="9" hidden="1"/>
    <cellStyle name="Followed Hyperlink" xfId="5205" builtinId="9" hidden="1"/>
    <cellStyle name="Followed Hyperlink" xfId="5221" builtinId="9" hidden="1"/>
    <cellStyle name="Followed Hyperlink" xfId="5237" builtinId="9" hidden="1"/>
    <cellStyle name="Followed Hyperlink" xfId="5253" builtinId="9" hidden="1"/>
    <cellStyle name="Followed Hyperlink" xfId="5269" builtinId="9" hidden="1"/>
    <cellStyle name="Followed Hyperlink" xfId="5285" builtinId="9" hidden="1"/>
    <cellStyle name="Followed Hyperlink" xfId="5301" builtinId="9" hidden="1"/>
    <cellStyle name="Followed Hyperlink" xfId="5317" builtinId="9" hidden="1"/>
    <cellStyle name="Followed Hyperlink" xfId="5333" builtinId="9" hidden="1"/>
    <cellStyle name="Followed Hyperlink" xfId="5349" builtinId="9" hidden="1"/>
    <cellStyle name="Followed Hyperlink" xfId="5365" builtinId="9" hidden="1"/>
    <cellStyle name="Followed Hyperlink" xfId="5381" builtinId="9" hidden="1"/>
    <cellStyle name="Followed Hyperlink" xfId="5397" builtinId="9" hidden="1"/>
    <cellStyle name="Followed Hyperlink" xfId="5413" builtinId="9" hidden="1"/>
    <cellStyle name="Followed Hyperlink" xfId="5429" builtinId="9" hidden="1"/>
    <cellStyle name="Followed Hyperlink" xfId="5445" builtinId="9" hidden="1"/>
    <cellStyle name="Followed Hyperlink" xfId="5461" builtinId="9" hidden="1"/>
    <cellStyle name="Followed Hyperlink" xfId="5477" builtinId="9" hidden="1"/>
    <cellStyle name="Followed Hyperlink" xfId="5493" builtinId="9" hidden="1"/>
    <cellStyle name="Followed Hyperlink" xfId="5509" builtinId="9" hidden="1"/>
    <cellStyle name="Followed Hyperlink" xfId="5525" builtinId="9" hidden="1"/>
    <cellStyle name="Followed Hyperlink" xfId="5541" builtinId="9" hidden="1"/>
    <cellStyle name="Followed Hyperlink" xfId="5557" builtinId="9" hidden="1"/>
    <cellStyle name="Followed Hyperlink" xfId="5573" builtinId="9" hidden="1"/>
    <cellStyle name="Followed Hyperlink" xfId="5589" builtinId="9" hidden="1"/>
    <cellStyle name="Followed Hyperlink" xfId="5605" builtinId="9" hidden="1"/>
    <cellStyle name="Followed Hyperlink" xfId="5621" builtinId="9" hidden="1"/>
    <cellStyle name="Followed Hyperlink" xfId="5637" builtinId="9" hidden="1"/>
    <cellStyle name="Followed Hyperlink" xfId="5653" builtinId="9" hidden="1"/>
    <cellStyle name="Followed Hyperlink" xfId="5669" builtinId="9" hidden="1"/>
    <cellStyle name="Followed Hyperlink" xfId="5685" builtinId="9" hidden="1"/>
    <cellStyle name="Followed Hyperlink" xfId="5701" builtinId="9" hidden="1"/>
    <cellStyle name="Followed Hyperlink" xfId="5717" builtinId="9" hidden="1"/>
    <cellStyle name="Followed Hyperlink" xfId="5733" builtinId="9" hidden="1"/>
    <cellStyle name="Followed Hyperlink" xfId="5749" builtinId="9" hidden="1"/>
    <cellStyle name="Followed Hyperlink" xfId="5765" builtinId="9" hidden="1"/>
    <cellStyle name="Followed Hyperlink" xfId="5781" builtinId="9" hidden="1"/>
    <cellStyle name="Followed Hyperlink" xfId="5797" builtinId="9" hidden="1"/>
    <cellStyle name="Followed Hyperlink" xfId="5813" builtinId="9" hidden="1"/>
    <cellStyle name="Followed Hyperlink" xfId="5829" builtinId="9" hidden="1"/>
    <cellStyle name="Followed Hyperlink" xfId="5838" builtinId="9" hidden="1"/>
    <cellStyle name="Followed Hyperlink" xfId="5822" builtinId="9" hidden="1"/>
    <cellStyle name="Followed Hyperlink" xfId="5806" builtinId="9" hidden="1"/>
    <cellStyle name="Followed Hyperlink" xfId="5790" builtinId="9" hidden="1"/>
    <cellStyle name="Followed Hyperlink" xfId="5774" builtinId="9" hidden="1"/>
    <cellStyle name="Followed Hyperlink" xfId="5758" builtinId="9" hidden="1"/>
    <cellStyle name="Followed Hyperlink" xfId="5742" builtinId="9" hidden="1"/>
    <cellStyle name="Followed Hyperlink" xfId="5726" builtinId="9" hidden="1"/>
    <cellStyle name="Followed Hyperlink" xfId="5710" builtinId="9" hidden="1"/>
    <cellStyle name="Followed Hyperlink" xfId="5694" builtinId="9" hidden="1"/>
    <cellStyle name="Followed Hyperlink" xfId="5678" builtinId="9" hidden="1"/>
    <cellStyle name="Followed Hyperlink" xfId="5662" builtinId="9" hidden="1"/>
    <cellStyle name="Followed Hyperlink" xfId="5646" builtinId="9" hidden="1"/>
    <cellStyle name="Followed Hyperlink" xfId="5630" builtinId="9" hidden="1"/>
    <cellStyle name="Followed Hyperlink" xfId="5614" builtinId="9" hidden="1"/>
    <cellStyle name="Followed Hyperlink" xfId="5598" builtinId="9" hidden="1"/>
    <cellStyle name="Followed Hyperlink" xfId="5582" builtinId="9" hidden="1"/>
    <cellStyle name="Followed Hyperlink" xfId="5566" builtinId="9" hidden="1"/>
    <cellStyle name="Followed Hyperlink" xfId="5550" builtinId="9" hidden="1"/>
    <cellStyle name="Followed Hyperlink" xfId="5534" builtinId="9" hidden="1"/>
    <cellStyle name="Followed Hyperlink" xfId="5518" builtinId="9" hidden="1"/>
    <cellStyle name="Followed Hyperlink" xfId="5502" builtinId="9" hidden="1"/>
    <cellStyle name="Followed Hyperlink" xfId="5486" builtinId="9" hidden="1"/>
    <cellStyle name="Followed Hyperlink" xfId="5470" builtinId="9" hidden="1"/>
    <cellStyle name="Followed Hyperlink" xfId="5454" builtinId="9" hidden="1"/>
    <cellStyle name="Followed Hyperlink" xfId="5438" builtinId="9" hidden="1"/>
    <cellStyle name="Followed Hyperlink" xfId="5422" builtinId="9" hidden="1"/>
    <cellStyle name="Followed Hyperlink" xfId="5406" builtinId="9" hidden="1"/>
    <cellStyle name="Followed Hyperlink" xfId="5390" builtinId="9" hidden="1"/>
    <cellStyle name="Followed Hyperlink" xfId="5374" builtinId="9" hidden="1"/>
    <cellStyle name="Followed Hyperlink" xfId="5358" builtinId="9" hidden="1"/>
    <cellStyle name="Followed Hyperlink" xfId="5342" builtinId="9" hidden="1"/>
    <cellStyle name="Followed Hyperlink" xfId="5326" builtinId="9" hidden="1"/>
    <cellStyle name="Followed Hyperlink" xfId="5310" builtinId="9" hidden="1"/>
    <cellStyle name="Followed Hyperlink" xfId="5294" builtinId="9" hidden="1"/>
    <cellStyle name="Followed Hyperlink" xfId="5278" builtinId="9" hidden="1"/>
    <cellStyle name="Followed Hyperlink" xfId="5262" builtinId="9" hidden="1"/>
    <cellStyle name="Followed Hyperlink" xfId="5246" builtinId="9" hidden="1"/>
    <cellStyle name="Followed Hyperlink" xfId="5230" builtinId="9" hidden="1"/>
    <cellStyle name="Followed Hyperlink" xfId="5214" builtinId="9" hidden="1"/>
    <cellStyle name="Followed Hyperlink" xfId="5198" builtinId="9" hidden="1"/>
    <cellStyle name="Followed Hyperlink" xfId="5182" builtinId="9" hidden="1"/>
    <cellStyle name="Followed Hyperlink" xfId="5166" builtinId="9" hidden="1"/>
    <cellStyle name="Followed Hyperlink" xfId="5150" builtinId="9" hidden="1"/>
    <cellStyle name="Followed Hyperlink" xfId="5134" builtinId="9" hidden="1"/>
    <cellStyle name="Followed Hyperlink" xfId="5118" builtinId="9" hidden="1"/>
    <cellStyle name="Followed Hyperlink" xfId="5102" builtinId="9" hidden="1"/>
    <cellStyle name="Followed Hyperlink" xfId="5086" builtinId="9" hidden="1"/>
    <cellStyle name="Followed Hyperlink" xfId="5070" builtinId="9" hidden="1"/>
    <cellStyle name="Followed Hyperlink" xfId="5054" builtinId="9" hidden="1"/>
    <cellStyle name="Followed Hyperlink" xfId="5038" builtinId="9" hidden="1"/>
    <cellStyle name="Followed Hyperlink" xfId="5022" builtinId="9" hidden="1"/>
    <cellStyle name="Followed Hyperlink" xfId="5006" builtinId="9" hidden="1"/>
    <cellStyle name="Followed Hyperlink" xfId="4990" builtinId="9" hidden="1"/>
    <cellStyle name="Followed Hyperlink" xfId="4974" builtinId="9" hidden="1"/>
    <cellStyle name="Followed Hyperlink" xfId="4958" builtinId="9" hidden="1"/>
    <cellStyle name="Followed Hyperlink" xfId="4942" builtinId="9" hidden="1"/>
    <cellStyle name="Followed Hyperlink" xfId="4926" builtinId="9" hidden="1"/>
    <cellStyle name="Followed Hyperlink" xfId="4910" builtinId="9" hidden="1"/>
    <cellStyle name="Followed Hyperlink" xfId="4894" builtinId="9" hidden="1"/>
    <cellStyle name="Followed Hyperlink" xfId="4878" builtinId="9" hidden="1"/>
    <cellStyle name="Followed Hyperlink" xfId="4862" builtinId="9" hidden="1"/>
    <cellStyle name="Followed Hyperlink" xfId="4846" builtinId="9" hidden="1"/>
    <cellStyle name="Followed Hyperlink" xfId="4830" builtinId="9" hidden="1"/>
    <cellStyle name="Followed Hyperlink" xfId="4814" builtinId="9" hidden="1"/>
    <cellStyle name="Followed Hyperlink" xfId="4798" builtinId="9" hidden="1"/>
    <cellStyle name="Followed Hyperlink" xfId="4782" builtinId="9" hidden="1"/>
    <cellStyle name="Followed Hyperlink" xfId="4766" builtinId="9" hidden="1"/>
    <cellStyle name="Followed Hyperlink" xfId="4750" builtinId="9" hidden="1"/>
    <cellStyle name="Followed Hyperlink" xfId="4734" builtinId="9" hidden="1"/>
    <cellStyle name="Followed Hyperlink" xfId="4718" builtinId="9" hidden="1"/>
    <cellStyle name="Followed Hyperlink" xfId="4702" builtinId="9" hidden="1"/>
    <cellStyle name="Followed Hyperlink" xfId="4686" builtinId="9" hidden="1"/>
    <cellStyle name="Followed Hyperlink" xfId="4670" builtinId="9" hidden="1"/>
    <cellStyle name="Followed Hyperlink" xfId="4654" builtinId="9" hidden="1"/>
    <cellStyle name="Followed Hyperlink" xfId="4638" builtinId="9" hidden="1"/>
    <cellStyle name="Followed Hyperlink" xfId="4622" builtinId="9" hidden="1"/>
    <cellStyle name="Followed Hyperlink" xfId="4606" builtinId="9" hidden="1"/>
    <cellStyle name="Followed Hyperlink" xfId="4590" builtinId="9" hidden="1"/>
    <cellStyle name="Followed Hyperlink" xfId="4574" builtinId="9" hidden="1"/>
    <cellStyle name="Followed Hyperlink" xfId="4558" builtinId="9" hidden="1"/>
    <cellStyle name="Followed Hyperlink" xfId="4542" builtinId="9" hidden="1"/>
    <cellStyle name="Followed Hyperlink" xfId="4526" builtinId="9" hidden="1"/>
    <cellStyle name="Followed Hyperlink" xfId="4510" builtinId="9" hidden="1"/>
    <cellStyle name="Followed Hyperlink" xfId="4494" builtinId="9" hidden="1"/>
    <cellStyle name="Followed Hyperlink" xfId="4478" builtinId="9" hidden="1"/>
    <cellStyle name="Followed Hyperlink" xfId="4462" builtinId="9" hidden="1"/>
    <cellStyle name="Followed Hyperlink" xfId="4446" builtinId="9" hidden="1"/>
    <cellStyle name="Followed Hyperlink" xfId="4430" builtinId="9" hidden="1"/>
    <cellStyle name="Followed Hyperlink" xfId="4414" builtinId="9" hidden="1"/>
    <cellStyle name="Followed Hyperlink" xfId="4398" builtinId="9" hidden="1"/>
    <cellStyle name="Followed Hyperlink" xfId="4382" builtinId="9" hidden="1"/>
    <cellStyle name="Followed Hyperlink" xfId="4366" builtinId="9" hidden="1"/>
    <cellStyle name="Followed Hyperlink" xfId="4350" builtinId="9" hidden="1"/>
    <cellStyle name="Followed Hyperlink" xfId="4334" builtinId="9" hidden="1"/>
    <cellStyle name="Followed Hyperlink" xfId="4318" builtinId="9" hidden="1"/>
    <cellStyle name="Followed Hyperlink" xfId="4302" builtinId="9" hidden="1"/>
    <cellStyle name="Followed Hyperlink" xfId="4286" builtinId="9" hidden="1"/>
    <cellStyle name="Followed Hyperlink" xfId="4270" builtinId="9" hidden="1"/>
    <cellStyle name="Followed Hyperlink" xfId="4254" builtinId="9" hidden="1"/>
    <cellStyle name="Followed Hyperlink" xfId="4238" builtinId="9" hidden="1"/>
    <cellStyle name="Followed Hyperlink" xfId="4222" builtinId="9" hidden="1"/>
    <cellStyle name="Followed Hyperlink" xfId="4206" builtinId="9" hidden="1"/>
    <cellStyle name="Followed Hyperlink" xfId="4190" builtinId="9" hidden="1"/>
    <cellStyle name="Followed Hyperlink" xfId="4174" builtinId="9" hidden="1"/>
    <cellStyle name="Followed Hyperlink" xfId="4158" builtinId="9" hidden="1"/>
    <cellStyle name="Followed Hyperlink" xfId="4142" builtinId="9" hidden="1"/>
    <cellStyle name="Followed Hyperlink" xfId="4126" builtinId="9" hidden="1"/>
    <cellStyle name="Followed Hyperlink" xfId="4110" builtinId="9" hidden="1"/>
    <cellStyle name="Followed Hyperlink" xfId="4094" builtinId="9" hidden="1"/>
    <cellStyle name="Followed Hyperlink" xfId="4078" builtinId="9" hidden="1"/>
    <cellStyle name="Followed Hyperlink" xfId="4062" builtinId="9" hidden="1"/>
    <cellStyle name="Followed Hyperlink" xfId="4046" builtinId="9" hidden="1"/>
    <cellStyle name="Followed Hyperlink" xfId="4030" builtinId="9" hidden="1"/>
    <cellStyle name="Followed Hyperlink" xfId="4014" builtinId="9" hidden="1"/>
    <cellStyle name="Followed Hyperlink" xfId="3998" builtinId="9" hidden="1"/>
    <cellStyle name="Followed Hyperlink" xfId="3982" builtinId="9" hidden="1"/>
    <cellStyle name="Followed Hyperlink" xfId="3966" builtinId="9" hidden="1"/>
    <cellStyle name="Followed Hyperlink" xfId="3950" builtinId="9" hidden="1"/>
    <cellStyle name="Followed Hyperlink" xfId="3934" builtinId="9" hidden="1"/>
    <cellStyle name="Followed Hyperlink" xfId="3918" builtinId="9" hidden="1"/>
    <cellStyle name="Followed Hyperlink" xfId="3902" builtinId="9" hidden="1"/>
    <cellStyle name="Followed Hyperlink" xfId="3886" builtinId="9" hidden="1"/>
    <cellStyle name="Followed Hyperlink" xfId="3870" builtinId="9" hidden="1"/>
    <cellStyle name="Followed Hyperlink" xfId="3854" builtinId="9" hidden="1"/>
    <cellStyle name="Followed Hyperlink" xfId="3838" builtinId="9" hidden="1"/>
    <cellStyle name="Followed Hyperlink" xfId="3822" builtinId="9" hidden="1"/>
    <cellStyle name="Followed Hyperlink" xfId="3806" builtinId="9" hidden="1"/>
    <cellStyle name="Followed Hyperlink" xfId="3790" builtinId="9" hidden="1"/>
    <cellStyle name="Followed Hyperlink" xfId="3774" builtinId="9" hidden="1"/>
    <cellStyle name="Followed Hyperlink" xfId="3758" builtinId="9" hidden="1"/>
    <cellStyle name="Followed Hyperlink" xfId="3742" builtinId="9" hidden="1"/>
    <cellStyle name="Followed Hyperlink" xfId="3726" builtinId="9" hidden="1"/>
    <cellStyle name="Followed Hyperlink" xfId="3710" builtinId="9" hidden="1"/>
    <cellStyle name="Followed Hyperlink" xfId="3694" builtinId="9" hidden="1"/>
    <cellStyle name="Followed Hyperlink" xfId="3678" builtinId="9" hidden="1"/>
    <cellStyle name="Followed Hyperlink" xfId="3662" builtinId="9" hidden="1"/>
    <cellStyle name="Followed Hyperlink" xfId="3646" builtinId="9" hidden="1"/>
    <cellStyle name="Followed Hyperlink" xfId="3630" builtinId="9" hidden="1"/>
    <cellStyle name="Followed Hyperlink" xfId="3614" builtinId="9" hidden="1"/>
    <cellStyle name="Followed Hyperlink" xfId="3598" builtinId="9" hidden="1"/>
    <cellStyle name="Followed Hyperlink" xfId="3582" builtinId="9" hidden="1"/>
    <cellStyle name="Followed Hyperlink" xfId="3566" builtinId="9" hidden="1"/>
    <cellStyle name="Followed Hyperlink" xfId="3550" builtinId="9" hidden="1"/>
    <cellStyle name="Followed Hyperlink" xfId="3534" builtinId="9" hidden="1"/>
    <cellStyle name="Followed Hyperlink" xfId="3518" builtinId="9" hidden="1"/>
    <cellStyle name="Followed Hyperlink" xfId="3502" builtinId="9" hidden="1"/>
    <cellStyle name="Followed Hyperlink" xfId="3486" builtinId="9" hidden="1"/>
    <cellStyle name="Followed Hyperlink" xfId="3470" builtinId="9" hidden="1"/>
    <cellStyle name="Followed Hyperlink" xfId="3454" builtinId="9" hidden="1"/>
    <cellStyle name="Followed Hyperlink" xfId="3438" builtinId="9" hidden="1"/>
    <cellStyle name="Followed Hyperlink" xfId="3422" builtinId="9" hidden="1"/>
    <cellStyle name="Followed Hyperlink" xfId="3406" builtinId="9" hidden="1"/>
    <cellStyle name="Followed Hyperlink" xfId="3390" builtinId="9" hidden="1"/>
    <cellStyle name="Followed Hyperlink" xfId="3374" builtinId="9" hidden="1"/>
    <cellStyle name="Followed Hyperlink" xfId="3358" builtinId="9" hidden="1"/>
    <cellStyle name="Followed Hyperlink" xfId="3342" builtinId="9" hidden="1"/>
    <cellStyle name="Followed Hyperlink" xfId="3326" builtinId="9" hidden="1"/>
    <cellStyle name="Followed Hyperlink" xfId="3310" builtinId="9" hidden="1"/>
    <cellStyle name="Followed Hyperlink" xfId="3294" builtinId="9" hidden="1"/>
    <cellStyle name="Followed Hyperlink" xfId="3278" builtinId="9" hidden="1"/>
    <cellStyle name="Followed Hyperlink" xfId="3262" builtinId="9" hidden="1"/>
    <cellStyle name="Followed Hyperlink" xfId="3246" builtinId="9" hidden="1"/>
    <cellStyle name="Followed Hyperlink" xfId="3230" builtinId="9" hidden="1"/>
    <cellStyle name="Followed Hyperlink" xfId="3214" builtinId="9" hidden="1"/>
    <cellStyle name="Followed Hyperlink" xfId="3198" builtinId="9" hidden="1"/>
    <cellStyle name="Followed Hyperlink" xfId="3182" builtinId="9" hidden="1"/>
    <cellStyle name="Followed Hyperlink" xfId="3166" builtinId="9" hidden="1"/>
    <cellStyle name="Followed Hyperlink" xfId="3150" builtinId="9" hidden="1"/>
    <cellStyle name="Followed Hyperlink" xfId="3134" builtinId="9" hidden="1"/>
    <cellStyle name="Followed Hyperlink" xfId="3118" builtinId="9" hidden="1"/>
    <cellStyle name="Followed Hyperlink" xfId="3102" builtinId="9" hidden="1"/>
    <cellStyle name="Followed Hyperlink" xfId="3086" builtinId="9" hidden="1"/>
    <cellStyle name="Followed Hyperlink" xfId="3070" builtinId="9" hidden="1"/>
    <cellStyle name="Followed Hyperlink" xfId="3054" builtinId="9" hidden="1"/>
    <cellStyle name="Followed Hyperlink" xfId="3038" builtinId="9" hidden="1"/>
    <cellStyle name="Followed Hyperlink" xfId="3022" builtinId="9" hidden="1"/>
    <cellStyle name="Followed Hyperlink" xfId="3006" builtinId="9" hidden="1"/>
    <cellStyle name="Followed Hyperlink" xfId="2990" builtinId="9" hidden="1"/>
    <cellStyle name="Followed Hyperlink" xfId="2974" builtinId="9" hidden="1"/>
    <cellStyle name="Followed Hyperlink" xfId="2958" builtinId="9" hidden="1"/>
    <cellStyle name="Followed Hyperlink" xfId="2942" builtinId="9" hidden="1"/>
    <cellStyle name="Followed Hyperlink" xfId="2926" builtinId="9" hidden="1"/>
    <cellStyle name="Followed Hyperlink" xfId="2910" builtinId="9" hidden="1"/>
    <cellStyle name="Followed Hyperlink" xfId="2894" builtinId="9" hidden="1"/>
    <cellStyle name="Followed Hyperlink" xfId="2878" builtinId="9" hidden="1"/>
    <cellStyle name="Followed Hyperlink" xfId="2862" builtinId="9" hidden="1"/>
    <cellStyle name="Followed Hyperlink" xfId="2846" builtinId="9" hidden="1"/>
    <cellStyle name="Followed Hyperlink" xfId="2830" builtinId="9" hidden="1"/>
    <cellStyle name="Followed Hyperlink" xfId="2814" builtinId="9" hidden="1"/>
    <cellStyle name="Followed Hyperlink" xfId="2798" builtinId="9" hidden="1"/>
    <cellStyle name="Followed Hyperlink" xfId="2782" builtinId="9" hidden="1"/>
    <cellStyle name="Followed Hyperlink" xfId="2766" builtinId="9" hidden="1"/>
    <cellStyle name="Followed Hyperlink" xfId="2750" builtinId="9" hidden="1"/>
    <cellStyle name="Followed Hyperlink" xfId="2734" builtinId="9" hidden="1"/>
    <cellStyle name="Followed Hyperlink" xfId="2718" builtinId="9" hidden="1"/>
    <cellStyle name="Followed Hyperlink" xfId="2702" builtinId="9" hidden="1"/>
    <cellStyle name="Followed Hyperlink" xfId="2686" builtinId="9" hidden="1"/>
    <cellStyle name="Followed Hyperlink" xfId="2670" builtinId="9" hidden="1"/>
    <cellStyle name="Followed Hyperlink" xfId="2654" builtinId="9" hidden="1"/>
    <cellStyle name="Followed Hyperlink" xfId="2638" builtinId="9" hidden="1"/>
    <cellStyle name="Followed Hyperlink" xfId="2622" builtinId="9" hidden="1"/>
    <cellStyle name="Followed Hyperlink" xfId="2606" builtinId="9" hidden="1"/>
    <cellStyle name="Followed Hyperlink" xfId="2590" builtinId="9" hidden="1"/>
    <cellStyle name="Followed Hyperlink" xfId="2574" builtinId="9" hidden="1"/>
    <cellStyle name="Followed Hyperlink" xfId="2558" builtinId="9" hidden="1"/>
    <cellStyle name="Followed Hyperlink" xfId="2542" builtinId="9" hidden="1"/>
    <cellStyle name="Followed Hyperlink" xfId="2525" builtinId="9" hidden="1"/>
    <cellStyle name="Followed Hyperlink" xfId="2509" builtinId="9" hidden="1"/>
    <cellStyle name="Followed Hyperlink" xfId="2493" builtinId="9" hidden="1"/>
    <cellStyle name="Followed Hyperlink" xfId="2477" builtinId="9" hidden="1"/>
    <cellStyle name="Followed Hyperlink" xfId="2461" builtinId="9" hidden="1"/>
    <cellStyle name="Followed Hyperlink" xfId="2445" builtinId="9" hidden="1"/>
    <cellStyle name="Followed Hyperlink" xfId="2429" builtinId="9" hidden="1"/>
    <cellStyle name="Followed Hyperlink" xfId="2413" builtinId="9" hidden="1"/>
    <cellStyle name="Followed Hyperlink" xfId="2397" builtinId="9" hidden="1"/>
    <cellStyle name="Followed Hyperlink" xfId="2381" builtinId="9" hidden="1"/>
    <cellStyle name="Followed Hyperlink" xfId="2365" builtinId="9" hidden="1"/>
    <cellStyle name="Followed Hyperlink" xfId="2349" builtinId="9" hidden="1"/>
    <cellStyle name="Followed Hyperlink" xfId="2333" builtinId="9" hidden="1"/>
    <cellStyle name="Followed Hyperlink" xfId="2317" builtinId="9" hidden="1"/>
    <cellStyle name="Followed Hyperlink" xfId="2301" builtinId="9" hidden="1"/>
    <cellStyle name="Followed Hyperlink" xfId="2285" builtinId="9" hidden="1"/>
    <cellStyle name="Followed Hyperlink" xfId="2269" builtinId="9" hidden="1"/>
    <cellStyle name="Followed Hyperlink" xfId="2253" builtinId="9" hidden="1"/>
    <cellStyle name="Followed Hyperlink" xfId="2237" builtinId="9" hidden="1"/>
    <cellStyle name="Followed Hyperlink" xfId="2221" builtinId="9" hidden="1"/>
    <cellStyle name="Followed Hyperlink" xfId="2205" builtinId="9" hidden="1"/>
    <cellStyle name="Followed Hyperlink" xfId="2189" builtinId="9" hidden="1"/>
    <cellStyle name="Followed Hyperlink" xfId="2173" builtinId="9" hidden="1"/>
    <cellStyle name="Followed Hyperlink" xfId="2157" builtinId="9" hidden="1"/>
    <cellStyle name="Followed Hyperlink" xfId="2141" builtinId="9" hidden="1"/>
    <cellStyle name="Followed Hyperlink" xfId="2125" builtinId="9" hidden="1"/>
    <cellStyle name="Followed Hyperlink" xfId="2109" builtinId="9" hidden="1"/>
    <cellStyle name="Followed Hyperlink" xfId="2093" builtinId="9" hidden="1"/>
    <cellStyle name="Followed Hyperlink" xfId="2077" builtinId="9" hidden="1"/>
    <cellStyle name="Followed Hyperlink" xfId="2061" builtinId="9" hidden="1"/>
    <cellStyle name="Followed Hyperlink" xfId="2045" builtinId="9" hidden="1"/>
    <cellStyle name="Followed Hyperlink" xfId="2029" builtinId="9" hidden="1"/>
    <cellStyle name="Followed Hyperlink" xfId="2013" builtinId="9" hidden="1"/>
    <cellStyle name="Followed Hyperlink" xfId="1997" builtinId="9" hidden="1"/>
    <cellStyle name="Followed Hyperlink" xfId="1981" builtinId="9" hidden="1"/>
    <cellStyle name="Followed Hyperlink" xfId="1965" builtinId="9" hidden="1"/>
    <cellStyle name="Followed Hyperlink" xfId="1949" builtinId="9" hidden="1"/>
    <cellStyle name="Followed Hyperlink" xfId="1933" builtinId="9" hidden="1"/>
    <cellStyle name="Followed Hyperlink" xfId="1917" builtinId="9" hidden="1"/>
    <cellStyle name="Followed Hyperlink" xfId="1901" builtinId="9" hidden="1"/>
    <cellStyle name="Followed Hyperlink" xfId="1885" builtinId="9" hidden="1"/>
    <cellStyle name="Followed Hyperlink" xfId="1869" builtinId="9" hidden="1"/>
    <cellStyle name="Followed Hyperlink" xfId="1853" builtinId="9" hidden="1"/>
    <cellStyle name="Followed Hyperlink" xfId="1837" builtinId="9" hidden="1"/>
    <cellStyle name="Followed Hyperlink" xfId="1821" builtinId="9" hidden="1"/>
    <cellStyle name="Followed Hyperlink" xfId="1805" builtinId="9" hidden="1"/>
    <cellStyle name="Followed Hyperlink" xfId="1789" builtinId="9" hidden="1"/>
    <cellStyle name="Followed Hyperlink" xfId="1773" builtinId="9" hidden="1"/>
    <cellStyle name="Followed Hyperlink" xfId="1757" builtinId="9" hidden="1"/>
    <cellStyle name="Followed Hyperlink" xfId="1741" builtinId="9" hidden="1"/>
    <cellStyle name="Followed Hyperlink" xfId="1725" builtinId="9" hidden="1"/>
    <cellStyle name="Followed Hyperlink" xfId="1709" builtinId="9" hidden="1"/>
    <cellStyle name="Followed Hyperlink" xfId="1693" builtinId="9" hidden="1"/>
    <cellStyle name="Followed Hyperlink" xfId="1677" builtinId="9" hidden="1"/>
    <cellStyle name="Followed Hyperlink" xfId="1661" builtinId="9" hidden="1"/>
    <cellStyle name="Followed Hyperlink" xfId="1645" builtinId="9" hidden="1"/>
    <cellStyle name="Followed Hyperlink" xfId="1629" builtinId="9" hidden="1"/>
    <cellStyle name="Followed Hyperlink" xfId="1613" builtinId="9" hidden="1"/>
    <cellStyle name="Followed Hyperlink" xfId="1597" builtinId="9" hidden="1"/>
    <cellStyle name="Followed Hyperlink" xfId="1581" builtinId="9" hidden="1"/>
    <cellStyle name="Followed Hyperlink" xfId="1565" builtinId="9" hidden="1"/>
    <cellStyle name="Followed Hyperlink" xfId="1549" builtinId="9" hidden="1"/>
    <cellStyle name="Followed Hyperlink" xfId="1533" builtinId="9" hidden="1"/>
    <cellStyle name="Followed Hyperlink" xfId="1517" builtinId="9" hidden="1"/>
    <cellStyle name="Followed Hyperlink" xfId="1501" builtinId="9" hidden="1"/>
    <cellStyle name="Followed Hyperlink" xfId="1485" builtinId="9" hidden="1"/>
    <cellStyle name="Followed Hyperlink" xfId="1469" builtinId="9" hidden="1"/>
    <cellStyle name="Followed Hyperlink" xfId="1453" builtinId="9" hidden="1"/>
    <cellStyle name="Followed Hyperlink" xfId="1437" builtinId="9" hidden="1"/>
    <cellStyle name="Followed Hyperlink" xfId="1421" builtinId="9" hidden="1"/>
    <cellStyle name="Followed Hyperlink" xfId="1405" builtinId="9" hidden="1"/>
    <cellStyle name="Followed Hyperlink" xfId="1389" builtinId="9" hidden="1"/>
    <cellStyle name="Followed Hyperlink" xfId="1373" builtinId="9" hidden="1"/>
    <cellStyle name="Followed Hyperlink" xfId="1357" builtinId="9" hidden="1"/>
    <cellStyle name="Followed Hyperlink" xfId="1341" builtinId="9" hidden="1"/>
    <cellStyle name="Followed Hyperlink" xfId="1325" builtinId="9" hidden="1"/>
    <cellStyle name="Followed Hyperlink" xfId="1309" builtinId="9" hidden="1"/>
    <cellStyle name="Followed Hyperlink" xfId="1293" builtinId="9" hidden="1"/>
    <cellStyle name="Followed Hyperlink" xfId="1277" builtinId="9" hidden="1"/>
    <cellStyle name="Followed Hyperlink" xfId="1261" builtinId="9" hidden="1"/>
    <cellStyle name="Followed Hyperlink" xfId="1245" builtinId="9" hidden="1"/>
    <cellStyle name="Followed Hyperlink" xfId="1229" builtinId="9" hidden="1"/>
    <cellStyle name="Followed Hyperlink" xfId="1213" builtinId="9" hidden="1"/>
    <cellStyle name="Followed Hyperlink" xfId="1197" builtinId="9" hidden="1"/>
    <cellStyle name="Followed Hyperlink" xfId="1181" builtinId="9" hidden="1"/>
    <cellStyle name="Followed Hyperlink" xfId="1165" builtinId="9" hidden="1"/>
    <cellStyle name="Followed Hyperlink" xfId="1149" builtinId="9" hidden="1"/>
    <cellStyle name="Followed Hyperlink" xfId="1133" builtinId="9" hidden="1"/>
    <cellStyle name="Followed Hyperlink" xfId="1117" builtinId="9" hidden="1"/>
    <cellStyle name="Followed Hyperlink" xfId="1101" builtinId="9" hidden="1"/>
    <cellStyle name="Followed Hyperlink" xfId="1084" builtinId="9" hidden="1"/>
    <cellStyle name="Followed Hyperlink" xfId="1068" builtinId="9" hidden="1"/>
    <cellStyle name="Followed Hyperlink" xfId="1052" builtinId="9" hidden="1"/>
    <cellStyle name="Followed Hyperlink" xfId="1036" builtinId="9" hidden="1"/>
    <cellStyle name="Followed Hyperlink" xfId="1020" builtinId="9" hidden="1"/>
    <cellStyle name="Followed Hyperlink" xfId="1004" builtinId="9" hidden="1"/>
    <cellStyle name="Followed Hyperlink" xfId="988" builtinId="9" hidden="1"/>
    <cellStyle name="Followed Hyperlink" xfId="972" builtinId="9" hidden="1"/>
    <cellStyle name="Followed Hyperlink" xfId="956" builtinId="9" hidden="1"/>
    <cellStyle name="Followed Hyperlink" xfId="940" builtinId="9" hidden="1"/>
    <cellStyle name="Followed Hyperlink" xfId="924" builtinId="9" hidden="1"/>
    <cellStyle name="Followed Hyperlink" xfId="908" builtinId="9" hidden="1"/>
    <cellStyle name="Followed Hyperlink" xfId="892" builtinId="9" hidden="1"/>
    <cellStyle name="Followed Hyperlink" xfId="876" builtinId="9" hidden="1"/>
    <cellStyle name="Followed Hyperlink" xfId="860" builtinId="9" hidden="1"/>
    <cellStyle name="Followed Hyperlink" xfId="844" builtinId="9" hidden="1"/>
    <cellStyle name="Followed Hyperlink" xfId="828" builtinId="9" hidden="1"/>
    <cellStyle name="Followed Hyperlink" xfId="812" builtinId="9" hidden="1"/>
    <cellStyle name="Followed Hyperlink" xfId="796" builtinId="9" hidden="1"/>
    <cellStyle name="Followed Hyperlink" xfId="780" builtinId="9" hidden="1"/>
    <cellStyle name="Followed Hyperlink" xfId="764" builtinId="9" hidden="1"/>
    <cellStyle name="Followed Hyperlink" xfId="748" builtinId="9" hidden="1"/>
    <cellStyle name="Followed Hyperlink" xfId="732" builtinId="9" hidden="1"/>
    <cellStyle name="Followed Hyperlink" xfId="716" builtinId="9" hidden="1"/>
    <cellStyle name="Followed Hyperlink" xfId="700" builtinId="9" hidden="1"/>
    <cellStyle name="Followed Hyperlink" xfId="684" builtinId="9" hidden="1"/>
    <cellStyle name="Followed Hyperlink" xfId="668" builtinId="9" hidden="1"/>
    <cellStyle name="Followed Hyperlink" xfId="652" builtinId="9" hidden="1"/>
    <cellStyle name="Followed Hyperlink" xfId="636" builtinId="9" hidden="1"/>
    <cellStyle name="Followed Hyperlink" xfId="620" builtinId="9" hidden="1"/>
    <cellStyle name="Followed Hyperlink" xfId="604" builtinId="9" hidden="1"/>
    <cellStyle name="Followed Hyperlink" xfId="588" builtinId="9" hidden="1"/>
    <cellStyle name="Followed Hyperlink" xfId="572" builtinId="9" hidden="1"/>
    <cellStyle name="Followed Hyperlink" xfId="556" builtinId="9" hidden="1"/>
    <cellStyle name="Followed Hyperlink" xfId="540" builtinId="9" hidden="1"/>
    <cellStyle name="Followed Hyperlink" xfId="524" builtinId="9" hidden="1"/>
    <cellStyle name="Followed Hyperlink" xfId="508" builtinId="9" hidden="1"/>
    <cellStyle name="Followed Hyperlink" xfId="492" builtinId="9" hidden="1"/>
    <cellStyle name="Followed Hyperlink" xfId="476" builtinId="9" hidden="1"/>
    <cellStyle name="Followed Hyperlink" xfId="460" builtinId="9" hidden="1"/>
    <cellStyle name="Followed Hyperlink" xfId="444" builtinId="9" hidden="1"/>
    <cellStyle name="Followed Hyperlink" xfId="428" builtinId="9" hidden="1"/>
    <cellStyle name="Followed Hyperlink" xfId="412" builtinId="9" hidden="1"/>
    <cellStyle name="Followed Hyperlink" xfId="396" builtinId="9" hidden="1"/>
    <cellStyle name="Followed Hyperlink" xfId="380" builtinId="9" hidden="1"/>
    <cellStyle name="Followed Hyperlink" xfId="364" builtinId="9" hidden="1"/>
    <cellStyle name="Followed Hyperlink" xfId="348" builtinId="9" hidden="1"/>
    <cellStyle name="Followed Hyperlink" xfId="332" builtinId="9" hidden="1"/>
    <cellStyle name="Followed Hyperlink" xfId="316" builtinId="9" hidden="1"/>
    <cellStyle name="Followed Hyperlink" xfId="300" builtinId="9" hidden="1"/>
    <cellStyle name="Followed Hyperlink" xfId="284" builtinId="9" hidden="1"/>
    <cellStyle name="Followed Hyperlink" xfId="268" builtinId="9" hidden="1"/>
    <cellStyle name="Followed Hyperlink" xfId="252" builtinId="9" hidden="1"/>
    <cellStyle name="Followed Hyperlink" xfId="236" builtinId="9" hidden="1"/>
    <cellStyle name="Followed Hyperlink" xfId="220" builtinId="9" hidden="1"/>
    <cellStyle name="Followed Hyperlink" xfId="204" builtinId="9" hidden="1"/>
    <cellStyle name="Followed Hyperlink" xfId="188" builtinId="9" hidden="1"/>
    <cellStyle name="Followed Hyperlink" xfId="172" builtinId="9" hidden="1"/>
    <cellStyle name="Followed Hyperlink" xfId="156" builtinId="9" hidden="1"/>
    <cellStyle name="Followed Hyperlink" xfId="140" builtinId="9" hidden="1"/>
    <cellStyle name="Followed Hyperlink" xfId="124" builtinId="9" hidden="1"/>
    <cellStyle name="Followed Hyperlink" xfId="108" builtinId="9" hidden="1"/>
    <cellStyle name="Followed Hyperlink" xfId="92" builtinId="9" hidden="1"/>
    <cellStyle name="Followed Hyperlink" xfId="76" builtinId="9" hidden="1"/>
    <cellStyle name="Followed Hyperlink" xfId="60" builtinId="9" hidden="1"/>
    <cellStyle name="Followed Hyperlink" xfId="44" builtinId="9" hidden="1"/>
    <cellStyle name="Followed Hyperlink" xfId="15" builtinId="9" hidden="1"/>
    <cellStyle name="Followed Hyperlink" xfId="26" builtinId="9" hidden="1"/>
    <cellStyle name="Followed Hyperlink" xfId="24" builtinId="9" hidden="1"/>
    <cellStyle name="Followed Hyperlink" xfId="11" builtinId="9" hidden="1"/>
    <cellStyle name="Followed Hyperlink" xfId="5" builtinId="9" hidden="1"/>
    <cellStyle name="Followed Hyperlink" xfId="12" builtinId="9" hidden="1"/>
    <cellStyle name="Followed Hyperlink" xfId="30" builtinId="9" hidden="1"/>
    <cellStyle name="Followed Hyperlink" xfId="19" builtinId="9" hidden="1"/>
    <cellStyle name="Followed Hyperlink" xfId="38" builtinId="9" hidden="1"/>
    <cellStyle name="Followed Hyperlink" xfId="54" builtinId="9" hidden="1"/>
    <cellStyle name="Followed Hyperlink" xfId="70" builtinId="9" hidden="1"/>
    <cellStyle name="Followed Hyperlink" xfId="86" builtinId="9" hidden="1"/>
    <cellStyle name="Followed Hyperlink" xfId="102" builtinId="9" hidden="1"/>
    <cellStyle name="Followed Hyperlink" xfId="118" builtinId="9" hidden="1"/>
    <cellStyle name="Followed Hyperlink" xfId="134" builtinId="9" hidden="1"/>
    <cellStyle name="Followed Hyperlink" xfId="150" builtinId="9" hidden="1"/>
    <cellStyle name="Followed Hyperlink" xfId="166" builtinId="9" hidden="1"/>
    <cellStyle name="Followed Hyperlink" xfId="182" builtinId="9" hidden="1"/>
    <cellStyle name="Followed Hyperlink" xfId="198" builtinId="9" hidden="1"/>
    <cellStyle name="Followed Hyperlink" xfId="214" builtinId="9" hidden="1"/>
    <cellStyle name="Followed Hyperlink" xfId="230" builtinId="9" hidden="1"/>
    <cellStyle name="Followed Hyperlink" xfId="246" builtinId="9" hidden="1"/>
    <cellStyle name="Followed Hyperlink" xfId="262" builtinId="9" hidden="1"/>
    <cellStyle name="Followed Hyperlink" xfId="278" builtinId="9" hidden="1"/>
    <cellStyle name="Followed Hyperlink" xfId="294" builtinId="9" hidden="1"/>
    <cellStyle name="Followed Hyperlink" xfId="310" builtinId="9" hidden="1"/>
    <cellStyle name="Followed Hyperlink" xfId="326" builtinId="9" hidden="1"/>
    <cellStyle name="Followed Hyperlink" xfId="342" builtinId="9" hidden="1"/>
    <cellStyle name="Followed Hyperlink" xfId="358" builtinId="9" hidden="1"/>
    <cellStyle name="Followed Hyperlink" xfId="374" builtinId="9" hidden="1"/>
    <cellStyle name="Followed Hyperlink" xfId="390" builtinId="9" hidden="1"/>
    <cellStyle name="Followed Hyperlink" xfId="406" builtinId="9" hidden="1"/>
    <cellStyle name="Followed Hyperlink" xfId="422" builtinId="9" hidden="1"/>
    <cellStyle name="Followed Hyperlink" xfId="438" builtinId="9" hidden="1"/>
    <cellStyle name="Followed Hyperlink" xfId="454" builtinId="9" hidden="1"/>
    <cellStyle name="Followed Hyperlink" xfId="470" builtinId="9" hidden="1"/>
    <cellStyle name="Followed Hyperlink" xfId="486" builtinId="9" hidden="1"/>
    <cellStyle name="Followed Hyperlink" xfId="502" builtinId="9" hidden="1"/>
    <cellStyle name="Followed Hyperlink" xfId="518" builtinId="9" hidden="1"/>
    <cellStyle name="Followed Hyperlink" xfId="534" builtinId="9" hidden="1"/>
    <cellStyle name="Followed Hyperlink" xfId="550" builtinId="9" hidden="1"/>
    <cellStyle name="Followed Hyperlink" xfId="566" builtinId="9" hidden="1"/>
    <cellStyle name="Followed Hyperlink" xfId="582" builtinId="9" hidden="1"/>
    <cellStyle name="Followed Hyperlink" xfId="598" builtinId="9" hidden="1"/>
    <cellStyle name="Followed Hyperlink" xfId="614" builtinId="9" hidden="1"/>
    <cellStyle name="Followed Hyperlink" xfId="630" builtinId="9" hidden="1"/>
    <cellStyle name="Followed Hyperlink" xfId="646" builtinId="9" hidden="1"/>
    <cellStyle name="Followed Hyperlink" xfId="662" builtinId="9" hidden="1"/>
    <cellStyle name="Followed Hyperlink" xfId="678" builtinId="9" hidden="1"/>
    <cellStyle name="Followed Hyperlink" xfId="694" builtinId="9" hidden="1"/>
    <cellStyle name="Followed Hyperlink" xfId="710" builtinId="9" hidden="1"/>
    <cellStyle name="Followed Hyperlink" xfId="726" builtinId="9" hidden="1"/>
    <cellStyle name="Followed Hyperlink" xfId="742" builtinId="9" hidden="1"/>
    <cellStyle name="Followed Hyperlink" xfId="758" builtinId="9" hidden="1"/>
    <cellStyle name="Followed Hyperlink" xfId="774" builtinId="9" hidden="1"/>
    <cellStyle name="Followed Hyperlink" xfId="790" builtinId="9" hidden="1"/>
    <cellStyle name="Followed Hyperlink" xfId="806" builtinId="9" hidden="1"/>
    <cellStyle name="Followed Hyperlink" xfId="822" builtinId="9" hidden="1"/>
    <cellStyle name="Followed Hyperlink" xfId="838" builtinId="9" hidden="1"/>
    <cellStyle name="Followed Hyperlink" xfId="854" builtinId="9" hidden="1"/>
    <cellStyle name="Followed Hyperlink" xfId="870" builtinId="9" hidden="1"/>
    <cellStyle name="Followed Hyperlink" xfId="886" builtinId="9" hidden="1"/>
    <cellStyle name="Followed Hyperlink" xfId="902" builtinId="9" hidden="1"/>
    <cellStyle name="Followed Hyperlink" xfId="918" builtinId="9" hidden="1"/>
    <cellStyle name="Followed Hyperlink" xfId="934" builtinId="9" hidden="1"/>
    <cellStyle name="Followed Hyperlink" xfId="950" builtinId="9" hidden="1"/>
    <cellStyle name="Followed Hyperlink" xfId="966" builtinId="9" hidden="1"/>
    <cellStyle name="Followed Hyperlink" xfId="982" builtinId="9" hidden="1"/>
    <cellStyle name="Followed Hyperlink" xfId="998" builtinId="9" hidden="1"/>
    <cellStyle name="Followed Hyperlink" xfId="1014" builtinId="9" hidden="1"/>
    <cellStyle name="Followed Hyperlink" xfId="1030" builtinId="9" hidden="1"/>
    <cellStyle name="Followed Hyperlink" xfId="1046" builtinId="9" hidden="1"/>
    <cellStyle name="Followed Hyperlink" xfId="1062" builtinId="9" hidden="1"/>
    <cellStyle name="Followed Hyperlink" xfId="1078" builtinId="9" hidden="1"/>
    <cellStyle name="Followed Hyperlink" xfId="1095" builtinId="9" hidden="1"/>
    <cellStyle name="Followed Hyperlink" xfId="1111" builtinId="9" hidden="1"/>
    <cellStyle name="Followed Hyperlink" xfId="1127" builtinId="9" hidden="1"/>
    <cellStyle name="Followed Hyperlink" xfId="1143" builtinId="9" hidden="1"/>
    <cellStyle name="Followed Hyperlink" xfId="1159" builtinId="9" hidden="1"/>
    <cellStyle name="Followed Hyperlink" xfId="1175" builtinId="9" hidden="1"/>
    <cellStyle name="Followed Hyperlink" xfId="1191" builtinId="9" hidden="1"/>
    <cellStyle name="Followed Hyperlink" xfId="1207" builtinId="9" hidden="1"/>
    <cellStyle name="Followed Hyperlink" xfId="1223" builtinId="9" hidden="1"/>
    <cellStyle name="Followed Hyperlink" xfId="1239" builtinId="9" hidden="1"/>
    <cellStyle name="Followed Hyperlink" xfId="1255" builtinId="9" hidden="1"/>
    <cellStyle name="Followed Hyperlink" xfId="1271" builtinId="9" hidden="1"/>
    <cellStyle name="Followed Hyperlink" xfId="1287" builtinId="9" hidden="1"/>
    <cellStyle name="Followed Hyperlink" xfId="1303" builtinId="9" hidden="1"/>
    <cellStyle name="Followed Hyperlink" xfId="1319" builtinId="9" hidden="1"/>
    <cellStyle name="Followed Hyperlink" xfId="1335" builtinId="9" hidden="1"/>
    <cellStyle name="Followed Hyperlink" xfId="1351" builtinId="9" hidden="1"/>
    <cellStyle name="Followed Hyperlink" xfId="1367" builtinId="9" hidden="1"/>
    <cellStyle name="Followed Hyperlink" xfId="1383" builtinId="9" hidden="1"/>
    <cellStyle name="Followed Hyperlink" xfId="1399" builtinId="9" hidden="1"/>
    <cellStyle name="Followed Hyperlink" xfId="1415" builtinId="9" hidden="1"/>
    <cellStyle name="Followed Hyperlink" xfId="1431" builtinId="9" hidden="1"/>
    <cellStyle name="Followed Hyperlink" xfId="1447" builtinId="9" hidden="1"/>
    <cellStyle name="Followed Hyperlink" xfId="1463" builtinId="9" hidden="1"/>
    <cellStyle name="Followed Hyperlink" xfId="1479" builtinId="9" hidden="1"/>
    <cellStyle name="Followed Hyperlink" xfId="1495" builtinId="9" hidden="1"/>
    <cellStyle name="Followed Hyperlink" xfId="1511" builtinId="9" hidden="1"/>
    <cellStyle name="Followed Hyperlink" xfId="1527" builtinId="9" hidden="1"/>
    <cellStyle name="Followed Hyperlink" xfId="1543" builtinId="9" hidden="1"/>
    <cellStyle name="Followed Hyperlink" xfId="1559" builtinId="9" hidden="1"/>
    <cellStyle name="Followed Hyperlink" xfId="1575" builtinId="9" hidden="1"/>
    <cellStyle name="Followed Hyperlink" xfId="1591" builtinId="9" hidden="1"/>
    <cellStyle name="Followed Hyperlink" xfId="1607" builtinId="9" hidden="1"/>
    <cellStyle name="Followed Hyperlink" xfId="1623" builtinId="9" hidden="1"/>
    <cellStyle name="Followed Hyperlink" xfId="1639" builtinId="9" hidden="1"/>
    <cellStyle name="Followed Hyperlink" xfId="1655" builtinId="9" hidden="1"/>
    <cellStyle name="Followed Hyperlink" xfId="1671" builtinId="9" hidden="1"/>
    <cellStyle name="Followed Hyperlink" xfId="1687" builtinId="9" hidden="1"/>
    <cellStyle name="Followed Hyperlink" xfId="1703" builtinId="9" hidden="1"/>
    <cellStyle name="Followed Hyperlink" xfId="1719" builtinId="9" hidden="1"/>
    <cellStyle name="Followed Hyperlink" xfId="1735" builtinId="9" hidden="1"/>
    <cellStyle name="Followed Hyperlink" xfId="1751" builtinId="9" hidden="1"/>
    <cellStyle name="Followed Hyperlink" xfId="1767" builtinId="9" hidden="1"/>
    <cellStyle name="Followed Hyperlink" xfId="1783" builtinId="9" hidden="1"/>
    <cellStyle name="Followed Hyperlink" xfId="1799" builtinId="9" hidden="1"/>
    <cellStyle name="Followed Hyperlink" xfId="1815" builtinId="9" hidden="1"/>
    <cellStyle name="Followed Hyperlink" xfId="1831" builtinId="9" hidden="1"/>
    <cellStyle name="Followed Hyperlink" xfId="1847" builtinId="9" hidden="1"/>
    <cellStyle name="Followed Hyperlink" xfId="1863" builtinId="9" hidden="1"/>
    <cellStyle name="Followed Hyperlink" xfId="1879" builtinId="9" hidden="1"/>
    <cellStyle name="Followed Hyperlink" xfId="1895" builtinId="9" hidden="1"/>
    <cellStyle name="Followed Hyperlink" xfId="1911" builtinId="9" hidden="1"/>
    <cellStyle name="Followed Hyperlink" xfId="1927" builtinId="9" hidden="1"/>
    <cellStyle name="Followed Hyperlink" xfId="1943" builtinId="9" hidden="1"/>
    <cellStyle name="Followed Hyperlink" xfId="1959" builtinId="9" hidden="1"/>
    <cellStyle name="Followed Hyperlink" xfId="1975" builtinId="9" hidden="1"/>
    <cellStyle name="Followed Hyperlink" xfId="1991" builtinId="9" hidden="1"/>
    <cellStyle name="Followed Hyperlink" xfId="2007" builtinId="9" hidden="1"/>
    <cellStyle name="Followed Hyperlink" xfId="2023" builtinId="9" hidden="1"/>
    <cellStyle name="Followed Hyperlink" xfId="2039" builtinId="9" hidden="1"/>
    <cellStyle name="Followed Hyperlink" xfId="2055" builtinId="9" hidden="1"/>
    <cellStyle name="Followed Hyperlink" xfId="2071" builtinId="9" hidden="1"/>
    <cellStyle name="Followed Hyperlink" xfId="2087" builtinId="9" hidden="1"/>
    <cellStyle name="Followed Hyperlink" xfId="2103" builtinId="9" hidden="1"/>
    <cellStyle name="Followed Hyperlink" xfId="2119" builtinId="9" hidden="1"/>
    <cellStyle name="Followed Hyperlink" xfId="2135" builtinId="9" hidden="1"/>
    <cellStyle name="Followed Hyperlink" xfId="2151" builtinId="9" hidden="1"/>
    <cellStyle name="Followed Hyperlink" xfId="2167" builtinId="9" hidden="1"/>
    <cellStyle name="Followed Hyperlink" xfId="2183" builtinId="9" hidden="1"/>
    <cellStyle name="Followed Hyperlink" xfId="2199" builtinId="9" hidden="1"/>
    <cellStyle name="Followed Hyperlink" xfId="2215" builtinId="9" hidden="1"/>
    <cellStyle name="Followed Hyperlink" xfId="2231" builtinId="9" hidden="1"/>
    <cellStyle name="Followed Hyperlink" xfId="2247" builtinId="9" hidden="1"/>
    <cellStyle name="Followed Hyperlink" xfId="2263" builtinId="9" hidden="1"/>
    <cellStyle name="Followed Hyperlink" xfId="2279" builtinId="9" hidden="1"/>
    <cellStyle name="Followed Hyperlink" xfId="2295" builtinId="9" hidden="1"/>
    <cellStyle name="Followed Hyperlink" xfId="2311" builtinId="9" hidden="1"/>
    <cellStyle name="Followed Hyperlink" xfId="2327" builtinId="9" hidden="1"/>
    <cellStyle name="Followed Hyperlink" xfId="2343" builtinId="9" hidden="1"/>
    <cellStyle name="Followed Hyperlink" xfId="2359" builtinId="9" hidden="1"/>
    <cellStyle name="Followed Hyperlink" xfId="2375" builtinId="9" hidden="1"/>
    <cellStyle name="Followed Hyperlink" xfId="2391" builtinId="9" hidden="1"/>
    <cellStyle name="Followed Hyperlink" xfId="2407" builtinId="9" hidden="1"/>
    <cellStyle name="Followed Hyperlink" xfId="2423" builtinId="9" hidden="1"/>
    <cellStyle name="Followed Hyperlink" xfId="2439" builtinId="9" hidden="1"/>
    <cellStyle name="Followed Hyperlink" xfId="2455" builtinId="9" hidden="1"/>
    <cellStyle name="Followed Hyperlink" xfId="2471" builtinId="9" hidden="1"/>
    <cellStyle name="Followed Hyperlink" xfId="2487" builtinId="9" hidden="1"/>
    <cellStyle name="Followed Hyperlink" xfId="2503" builtinId="9" hidden="1"/>
    <cellStyle name="Followed Hyperlink" xfId="2519" builtinId="9" hidden="1"/>
    <cellStyle name="Followed Hyperlink" xfId="2536" builtinId="9" hidden="1"/>
    <cellStyle name="Followed Hyperlink" xfId="2552" builtinId="9" hidden="1"/>
    <cellStyle name="Followed Hyperlink" xfId="2568" builtinId="9" hidden="1"/>
    <cellStyle name="Followed Hyperlink" xfId="2584" builtinId="9" hidden="1"/>
    <cellStyle name="Followed Hyperlink" xfId="2600" builtinId="9" hidden="1"/>
    <cellStyle name="Followed Hyperlink" xfId="2616" builtinId="9" hidden="1"/>
    <cellStyle name="Followed Hyperlink" xfId="2632" builtinId="9" hidden="1"/>
    <cellStyle name="Followed Hyperlink" xfId="2648" builtinId="9" hidden="1"/>
    <cellStyle name="Followed Hyperlink" xfId="2664" builtinId="9" hidden="1"/>
    <cellStyle name="Followed Hyperlink" xfId="2680" builtinId="9" hidden="1"/>
    <cellStyle name="Followed Hyperlink" xfId="2696" builtinId="9" hidden="1"/>
    <cellStyle name="Followed Hyperlink" xfId="2712" builtinId="9" hidden="1"/>
    <cellStyle name="Followed Hyperlink" xfId="2728" builtinId="9" hidden="1"/>
    <cellStyle name="Followed Hyperlink" xfId="2744" builtinId="9" hidden="1"/>
    <cellStyle name="Followed Hyperlink" xfId="2760" builtinId="9" hidden="1"/>
    <cellStyle name="Followed Hyperlink" xfId="2776" builtinId="9" hidden="1"/>
    <cellStyle name="Followed Hyperlink" xfId="2792" builtinId="9" hidden="1"/>
    <cellStyle name="Followed Hyperlink" xfId="2808" builtinId="9" hidden="1"/>
    <cellStyle name="Followed Hyperlink" xfId="2824" builtinId="9" hidden="1"/>
    <cellStyle name="Followed Hyperlink" xfId="2840" builtinId="9" hidden="1"/>
    <cellStyle name="Followed Hyperlink" xfId="2856" builtinId="9" hidden="1"/>
    <cellStyle name="Followed Hyperlink" xfId="2872" builtinId="9" hidden="1"/>
    <cellStyle name="Followed Hyperlink" xfId="2888" builtinId="9" hidden="1"/>
    <cellStyle name="Followed Hyperlink" xfId="2904" builtinId="9" hidden="1"/>
    <cellStyle name="Followed Hyperlink" xfId="2920" builtinId="9" hidden="1"/>
    <cellStyle name="Followed Hyperlink" xfId="2936" builtinId="9" hidden="1"/>
    <cellStyle name="Followed Hyperlink" xfId="2952" builtinId="9" hidden="1"/>
    <cellStyle name="Followed Hyperlink" xfId="2968" builtinId="9" hidden="1"/>
    <cellStyle name="Followed Hyperlink" xfId="2984" builtinId="9" hidden="1"/>
    <cellStyle name="Followed Hyperlink" xfId="3000" builtinId="9" hidden="1"/>
    <cellStyle name="Followed Hyperlink" xfId="3016" builtinId="9" hidden="1"/>
    <cellStyle name="Followed Hyperlink" xfId="3032" builtinId="9" hidden="1"/>
    <cellStyle name="Followed Hyperlink" xfId="3048" builtinId="9" hidden="1"/>
    <cellStyle name="Followed Hyperlink" xfId="3064" builtinId="9" hidden="1"/>
    <cellStyle name="Followed Hyperlink" xfId="3080" builtinId="9" hidden="1"/>
    <cellStyle name="Followed Hyperlink" xfId="3096" builtinId="9" hidden="1"/>
    <cellStyle name="Followed Hyperlink" xfId="3112" builtinId="9" hidden="1"/>
    <cellStyle name="Followed Hyperlink" xfId="3128" builtinId="9" hidden="1"/>
    <cellStyle name="Followed Hyperlink" xfId="3144" builtinId="9" hidden="1"/>
    <cellStyle name="Followed Hyperlink" xfId="3160" builtinId="9" hidden="1"/>
    <cellStyle name="Followed Hyperlink" xfId="3176" builtinId="9" hidden="1"/>
    <cellStyle name="Followed Hyperlink" xfId="3192" builtinId="9" hidden="1"/>
    <cellStyle name="Followed Hyperlink" xfId="3208" builtinId="9" hidden="1"/>
    <cellStyle name="Followed Hyperlink" xfId="3224" builtinId="9" hidden="1"/>
    <cellStyle name="Followed Hyperlink" xfId="3240" builtinId="9" hidden="1"/>
    <cellStyle name="Followed Hyperlink" xfId="3256" builtinId="9" hidden="1"/>
    <cellStyle name="Followed Hyperlink" xfId="3272" builtinId="9" hidden="1"/>
    <cellStyle name="Followed Hyperlink" xfId="3288" builtinId="9" hidden="1"/>
    <cellStyle name="Followed Hyperlink" xfId="3304" builtinId="9" hidden="1"/>
    <cellStyle name="Followed Hyperlink" xfId="3320" builtinId="9" hidden="1"/>
    <cellStyle name="Followed Hyperlink" xfId="3336" builtinId="9" hidden="1"/>
    <cellStyle name="Followed Hyperlink" xfId="3352" builtinId="9" hidden="1"/>
    <cellStyle name="Followed Hyperlink" xfId="3368" builtinId="9" hidden="1"/>
    <cellStyle name="Followed Hyperlink" xfId="3384" builtinId="9" hidden="1"/>
    <cellStyle name="Followed Hyperlink" xfId="3400" builtinId="9" hidden="1"/>
    <cellStyle name="Followed Hyperlink" xfId="3416" builtinId="9" hidden="1"/>
    <cellStyle name="Followed Hyperlink" xfId="3432" builtinId="9" hidden="1"/>
    <cellStyle name="Followed Hyperlink" xfId="3448" builtinId="9" hidden="1"/>
    <cellStyle name="Followed Hyperlink" xfId="3464" builtinId="9" hidden="1"/>
    <cellStyle name="Followed Hyperlink" xfId="3480" builtinId="9" hidden="1"/>
    <cellStyle name="Followed Hyperlink" xfId="3496" builtinId="9" hidden="1"/>
    <cellStyle name="Followed Hyperlink" xfId="3512" builtinId="9" hidden="1"/>
    <cellStyle name="Followed Hyperlink" xfId="3528" builtinId="9" hidden="1"/>
    <cellStyle name="Followed Hyperlink" xfId="3544" builtinId="9" hidden="1"/>
    <cellStyle name="Followed Hyperlink" xfId="3560" builtinId="9" hidden="1"/>
    <cellStyle name="Followed Hyperlink" xfId="3576" builtinId="9" hidden="1"/>
    <cellStyle name="Followed Hyperlink" xfId="3592" builtinId="9" hidden="1"/>
    <cellStyle name="Followed Hyperlink" xfId="3608" builtinId="9" hidden="1"/>
    <cellStyle name="Followed Hyperlink" xfId="3624" builtinId="9" hidden="1"/>
    <cellStyle name="Followed Hyperlink" xfId="3640" builtinId="9" hidden="1"/>
    <cellStyle name="Followed Hyperlink" xfId="3656" builtinId="9" hidden="1"/>
    <cellStyle name="Followed Hyperlink" xfId="3672" builtinId="9" hidden="1"/>
    <cellStyle name="Followed Hyperlink" xfId="3688" builtinId="9" hidden="1"/>
    <cellStyle name="Followed Hyperlink" xfId="3704" builtinId="9" hidden="1"/>
    <cellStyle name="Followed Hyperlink" xfId="3720" builtinId="9" hidden="1"/>
    <cellStyle name="Followed Hyperlink" xfId="3736" builtinId="9" hidden="1"/>
    <cellStyle name="Followed Hyperlink" xfId="3752" builtinId="9" hidden="1"/>
    <cellStyle name="Followed Hyperlink" xfId="3768" builtinId="9" hidden="1"/>
    <cellStyle name="Followed Hyperlink" xfId="3784" builtinId="9" hidden="1"/>
    <cellStyle name="Followed Hyperlink" xfId="3800" builtinId="9" hidden="1"/>
    <cellStyle name="Followed Hyperlink" xfId="3816" builtinId="9" hidden="1"/>
    <cellStyle name="Followed Hyperlink" xfId="3832" builtinId="9" hidden="1"/>
    <cellStyle name="Followed Hyperlink" xfId="3848" builtinId="9" hidden="1"/>
    <cellStyle name="Followed Hyperlink" xfId="3864" builtinId="9" hidden="1"/>
    <cellStyle name="Followed Hyperlink" xfId="3880" builtinId="9" hidden="1"/>
    <cellStyle name="Followed Hyperlink" xfId="3896" builtinId="9" hidden="1"/>
    <cellStyle name="Followed Hyperlink" xfId="3912" builtinId="9" hidden="1"/>
    <cellStyle name="Followed Hyperlink" xfId="3928" builtinId="9" hidden="1"/>
    <cellStyle name="Followed Hyperlink" xfId="3944" builtinId="9" hidden="1"/>
    <cellStyle name="Followed Hyperlink" xfId="3960" builtinId="9" hidden="1"/>
    <cellStyle name="Followed Hyperlink" xfId="3976" builtinId="9" hidden="1"/>
    <cellStyle name="Followed Hyperlink" xfId="3992" builtinId="9" hidden="1"/>
    <cellStyle name="Followed Hyperlink" xfId="4008" builtinId="9" hidden="1"/>
    <cellStyle name="Followed Hyperlink" xfId="4024" builtinId="9" hidden="1"/>
    <cellStyle name="Followed Hyperlink" xfId="4040" builtinId="9" hidden="1"/>
    <cellStyle name="Followed Hyperlink" xfId="4056" builtinId="9" hidden="1"/>
    <cellStyle name="Followed Hyperlink" xfId="4072" builtinId="9" hidden="1"/>
    <cellStyle name="Followed Hyperlink" xfId="4088" builtinId="9" hidden="1"/>
    <cellStyle name="Followed Hyperlink" xfId="4104" builtinId="9" hidden="1"/>
    <cellStyle name="Followed Hyperlink" xfId="4120" builtinId="9" hidden="1"/>
    <cellStyle name="Followed Hyperlink" xfId="4136" builtinId="9" hidden="1"/>
    <cellStyle name="Followed Hyperlink" xfId="4152" builtinId="9" hidden="1"/>
    <cellStyle name="Followed Hyperlink" xfId="4168" builtinId="9" hidden="1"/>
    <cellStyle name="Followed Hyperlink" xfId="4184" builtinId="9" hidden="1"/>
    <cellStyle name="Followed Hyperlink" xfId="4200" builtinId="9" hidden="1"/>
    <cellStyle name="Followed Hyperlink" xfId="4216" builtinId="9" hidden="1"/>
    <cellStyle name="Followed Hyperlink" xfId="4232" builtinId="9" hidden="1"/>
    <cellStyle name="Followed Hyperlink" xfId="4248" builtinId="9" hidden="1"/>
    <cellStyle name="Followed Hyperlink" xfId="4264" builtinId="9" hidden="1"/>
    <cellStyle name="Followed Hyperlink" xfId="4280" builtinId="9" hidden="1"/>
    <cellStyle name="Followed Hyperlink" xfId="4296" builtinId="9" hidden="1"/>
    <cellStyle name="Followed Hyperlink" xfId="4312" builtinId="9" hidden="1"/>
    <cellStyle name="Followed Hyperlink" xfId="4328" builtinId="9" hidden="1"/>
    <cellStyle name="Followed Hyperlink" xfId="4344" builtinId="9" hidden="1"/>
    <cellStyle name="Followed Hyperlink" xfId="4360" builtinId="9" hidden="1"/>
    <cellStyle name="Followed Hyperlink" xfId="4376" builtinId="9" hidden="1"/>
    <cellStyle name="Followed Hyperlink" xfId="4392" builtinId="9" hidden="1"/>
    <cellStyle name="Followed Hyperlink" xfId="4408" builtinId="9" hidden="1"/>
    <cellStyle name="Followed Hyperlink" xfId="4424" builtinId="9" hidden="1"/>
    <cellStyle name="Followed Hyperlink" xfId="4440" builtinId="9" hidden="1"/>
    <cellStyle name="Followed Hyperlink" xfId="4456" builtinId="9" hidden="1"/>
    <cellStyle name="Followed Hyperlink" xfId="4472" builtinId="9" hidden="1"/>
    <cellStyle name="Followed Hyperlink" xfId="4488" builtinId="9" hidden="1"/>
    <cellStyle name="Followed Hyperlink" xfId="4504" builtinId="9" hidden="1"/>
    <cellStyle name="Followed Hyperlink" xfId="4520" builtinId="9" hidden="1"/>
    <cellStyle name="Followed Hyperlink" xfId="4536" builtinId="9" hidden="1"/>
    <cellStyle name="Followed Hyperlink" xfId="4552" builtinId="9" hidden="1"/>
    <cellStyle name="Followed Hyperlink" xfId="4568" builtinId="9" hidden="1"/>
    <cellStyle name="Followed Hyperlink" xfId="4584" builtinId="9" hidden="1"/>
    <cellStyle name="Followed Hyperlink" xfId="4600" builtinId="9" hidden="1"/>
    <cellStyle name="Followed Hyperlink" xfId="4616" builtinId="9" hidden="1"/>
    <cellStyle name="Followed Hyperlink" xfId="4632" builtinId="9" hidden="1"/>
    <cellStyle name="Followed Hyperlink" xfId="4648" builtinId="9" hidden="1"/>
    <cellStyle name="Followed Hyperlink" xfId="4664" builtinId="9" hidden="1"/>
    <cellStyle name="Followed Hyperlink" xfId="4680" builtinId="9" hidden="1"/>
    <cellStyle name="Followed Hyperlink" xfId="4696" builtinId="9" hidden="1"/>
    <cellStyle name="Followed Hyperlink" xfId="4712" builtinId="9" hidden="1"/>
    <cellStyle name="Followed Hyperlink" xfId="4728" builtinId="9" hidden="1"/>
    <cellStyle name="Followed Hyperlink" xfId="4744" builtinId="9" hidden="1"/>
    <cellStyle name="Followed Hyperlink" xfId="4760" builtinId="9" hidden="1"/>
    <cellStyle name="Followed Hyperlink" xfId="4776" builtinId="9" hidden="1"/>
    <cellStyle name="Followed Hyperlink" xfId="4792" builtinId="9" hidden="1"/>
    <cellStyle name="Followed Hyperlink" xfId="4808" builtinId="9" hidden="1"/>
    <cellStyle name="Followed Hyperlink" xfId="4824" builtinId="9" hidden="1"/>
    <cellStyle name="Followed Hyperlink" xfId="4840" builtinId="9" hidden="1"/>
    <cellStyle name="Followed Hyperlink" xfId="4856" builtinId="9" hidden="1"/>
    <cellStyle name="Followed Hyperlink" xfId="4872" builtinId="9" hidden="1"/>
    <cellStyle name="Followed Hyperlink" xfId="4888" builtinId="9" hidden="1"/>
    <cellStyle name="Followed Hyperlink" xfId="4904" builtinId="9" hidden="1"/>
    <cellStyle name="Followed Hyperlink" xfId="4920" builtinId="9" hidden="1"/>
    <cellStyle name="Followed Hyperlink" xfId="4936" builtinId="9" hidden="1"/>
    <cellStyle name="Followed Hyperlink" xfId="4952" builtinId="9" hidden="1"/>
    <cellStyle name="Followed Hyperlink" xfId="4968" builtinId="9" hidden="1"/>
    <cellStyle name="Followed Hyperlink" xfId="4984" builtinId="9" hidden="1"/>
    <cellStyle name="Followed Hyperlink" xfId="5000" builtinId="9" hidden="1"/>
    <cellStyle name="Followed Hyperlink" xfId="5016" builtinId="9" hidden="1"/>
    <cellStyle name="Followed Hyperlink" xfId="5032" builtinId="9" hidden="1"/>
    <cellStyle name="Followed Hyperlink" xfId="5048" builtinId="9" hidden="1"/>
    <cellStyle name="Followed Hyperlink" xfId="5064" builtinId="9" hidden="1"/>
    <cellStyle name="Followed Hyperlink" xfId="5080" builtinId="9" hidden="1"/>
    <cellStyle name="Followed Hyperlink" xfId="5096" builtinId="9" hidden="1"/>
    <cellStyle name="Followed Hyperlink" xfId="5112" builtinId="9" hidden="1"/>
    <cellStyle name="Followed Hyperlink" xfId="5128" builtinId="9" hidden="1"/>
    <cellStyle name="Followed Hyperlink" xfId="5144" builtinId="9" hidden="1"/>
    <cellStyle name="Followed Hyperlink" xfId="5160" builtinId="9" hidden="1"/>
    <cellStyle name="Followed Hyperlink" xfId="5176" builtinId="9" hidden="1"/>
    <cellStyle name="Followed Hyperlink" xfId="5192" builtinId="9" hidden="1"/>
    <cellStyle name="Followed Hyperlink" xfId="5208" builtinId="9" hidden="1"/>
    <cellStyle name="Followed Hyperlink" xfId="5224" builtinId="9" hidden="1"/>
    <cellStyle name="Followed Hyperlink" xfId="5240" builtinId="9" hidden="1"/>
    <cellStyle name="Followed Hyperlink" xfId="5256" builtinId="9" hidden="1"/>
    <cellStyle name="Followed Hyperlink" xfId="5272" builtinId="9" hidden="1"/>
    <cellStyle name="Followed Hyperlink" xfId="5288" builtinId="9" hidden="1"/>
    <cellStyle name="Followed Hyperlink" xfId="5304" builtinId="9" hidden="1"/>
    <cellStyle name="Followed Hyperlink" xfId="5320" builtinId="9" hidden="1"/>
    <cellStyle name="Followed Hyperlink" xfId="5336" builtinId="9" hidden="1"/>
    <cellStyle name="Followed Hyperlink" xfId="5352" builtinId="9" hidden="1"/>
    <cellStyle name="Followed Hyperlink" xfId="5368" builtinId="9" hidden="1"/>
    <cellStyle name="Followed Hyperlink" xfId="5384" builtinId="9" hidden="1"/>
    <cellStyle name="Followed Hyperlink" xfId="5400" builtinId="9" hidden="1"/>
    <cellStyle name="Followed Hyperlink" xfId="5416" builtinId="9" hidden="1"/>
    <cellStyle name="Followed Hyperlink" xfId="5432" builtinId="9" hidden="1"/>
    <cellStyle name="Followed Hyperlink" xfId="5448" builtinId="9" hidden="1"/>
    <cellStyle name="Followed Hyperlink" xfId="5464" builtinId="9" hidden="1"/>
    <cellStyle name="Followed Hyperlink" xfId="5480" builtinId="9" hidden="1"/>
    <cellStyle name="Followed Hyperlink" xfId="5496" builtinId="9" hidden="1"/>
    <cellStyle name="Followed Hyperlink" xfId="5512" builtinId="9" hidden="1"/>
    <cellStyle name="Followed Hyperlink" xfId="5528" builtinId="9" hidden="1"/>
    <cellStyle name="Followed Hyperlink" xfId="5544" builtinId="9" hidden="1"/>
    <cellStyle name="Followed Hyperlink" xfId="5560" builtinId="9" hidden="1"/>
    <cellStyle name="Followed Hyperlink" xfId="5576" builtinId="9" hidden="1"/>
    <cellStyle name="Followed Hyperlink" xfId="5592" builtinId="9" hidden="1"/>
    <cellStyle name="Followed Hyperlink" xfId="5608" builtinId="9" hidden="1"/>
    <cellStyle name="Followed Hyperlink" xfId="5624" builtinId="9" hidden="1"/>
    <cellStyle name="Followed Hyperlink" xfId="5640" builtinId="9" hidden="1"/>
    <cellStyle name="Followed Hyperlink" xfId="5656" builtinId="9" hidden="1"/>
    <cellStyle name="Followed Hyperlink" xfId="5672" builtinId="9" hidden="1"/>
    <cellStyle name="Followed Hyperlink" xfId="5688" builtinId="9" hidden="1"/>
    <cellStyle name="Followed Hyperlink" xfId="5704" builtinId="9" hidden="1"/>
    <cellStyle name="Followed Hyperlink" xfId="5720" builtinId="9" hidden="1"/>
    <cellStyle name="Followed Hyperlink" xfId="5736" builtinId="9" hidden="1"/>
    <cellStyle name="Followed Hyperlink" xfId="5752" builtinId="9" hidden="1"/>
    <cellStyle name="Followed Hyperlink" xfId="5768" builtinId="9" hidden="1"/>
    <cellStyle name="Followed Hyperlink" xfId="5784" builtinId="9" hidden="1"/>
    <cellStyle name="Followed Hyperlink" xfId="5800" builtinId="9" hidden="1"/>
    <cellStyle name="Followed Hyperlink" xfId="5816" builtinId="9" hidden="1"/>
    <cellStyle name="Followed Hyperlink" xfId="5832" builtinId="9" hidden="1"/>
    <cellStyle name="Followed Hyperlink" xfId="5835" builtinId="9" hidden="1"/>
    <cellStyle name="Followed Hyperlink" xfId="5819" builtinId="9" hidden="1"/>
    <cellStyle name="Followed Hyperlink" xfId="5803" builtinId="9" hidden="1"/>
    <cellStyle name="Followed Hyperlink" xfId="5787" builtinId="9" hidden="1"/>
    <cellStyle name="Followed Hyperlink" xfId="5771" builtinId="9" hidden="1"/>
    <cellStyle name="Followed Hyperlink" xfId="5755" builtinId="9" hidden="1"/>
    <cellStyle name="Followed Hyperlink" xfId="5739" builtinId="9" hidden="1"/>
    <cellStyle name="Followed Hyperlink" xfId="5723" builtinId="9" hidden="1"/>
    <cellStyle name="Followed Hyperlink" xfId="5707" builtinId="9" hidden="1"/>
    <cellStyle name="Followed Hyperlink" xfId="5691" builtinId="9" hidden="1"/>
    <cellStyle name="Followed Hyperlink" xfId="5675" builtinId="9" hidden="1"/>
    <cellStyle name="Followed Hyperlink" xfId="5659" builtinId="9" hidden="1"/>
    <cellStyle name="Followed Hyperlink" xfId="5643" builtinId="9" hidden="1"/>
    <cellStyle name="Followed Hyperlink" xfId="5627" builtinId="9" hidden="1"/>
    <cellStyle name="Followed Hyperlink" xfId="5611" builtinId="9" hidden="1"/>
    <cellStyle name="Followed Hyperlink" xfId="5595" builtinId="9" hidden="1"/>
    <cellStyle name="Followed Hyperlink" xfId="5579" builtinId="9" hidden="1"/>
    <cellStyle name="Followed Hyperlink" xfId="5563" builtinId="9" hidden="1"/>
    <cellStyle name="Followed Hyperlink" xfId="5547" builtinId="9" hidden="1"/>
    <cellStyle name="Followed Hyperlink" xfId="5531" builtinId="9" hidden="1"/>
    <cellStyle name="Followed Hyperlink" xfId="5515" builtinId="9" hidden="1"/>
    <cellStyle name="Followed Hyperlink" xfId="5499" builtinId="9" hidden="1"/>
    <cellStyle name="Followed Hyperlink" xfId="5483" builtinId="9" hidden="1"/>
    <cellStyle name="Followed Hyperlink" xfId="5467" builtinId="9" hidden="1"/>
    <cellStyle name="Followed Hyperlink" xfId="5451" builtinId="9" hidden="1"/>
    <cellStyle name="Followed Hyperlink" xfId="5435" builtinId="9" hidden="1"/>
    <cellStyle name="Followed Hyperlink" xfId="5419" builtinId="9" hidden="1"/>
    <cellStyle name="Followed Hyperlink" xfId="5403" builtinId="9" hidden="1"/>
    <cellStyle name="Followed Hyperlink" xfId="5387" builtinId="9" hidden="1"/>
    <cellStyle name="Followed Hyperlink" xfId="5371" builtinId="9" hidden="1"/>
    <cellStyle name="Followed Hyperlink" xfId="5355" builtinId="9" hidden="1"/>
    <cellStyle name="Followed Hyperlink" xfId="5339" builtinId="9" hidden="1"/>
    <cellStyle name="Followed Hyperlink" xfId="5323" builtinId="9" hidden="1"/>
    <cellStyle name="Followed Hyperlink" xfId="5307" builtinId="9" hidden="1"/>
    <cellStyle name="Followed Hyperlink" xfId="5291" builtinId="9" hidden="1"/>
    <cellStyle name="Followed Hyperlink" xfId="5275" builtinId="9" hidden="1"/>
    <cellStyle name="Followed Hyperlink" xfId="5259" builtinId="9" hidden="1"/>
    <cellStyle name="Followed Hyperlink" xfId="5243" builtinId="9" hidden="1"/>
    <cellStyle name="Followed Hyperlink" xfId="5227" builtinId="9" hidden="1"/>
    <cellStyle name="Followed Hyperlink" xfId="5211" builtinId="9" hidden="1"/>
    <cellStyle name="Followed Hyperlink" xfId="5195" builtinId="9" hidden="1"/>
    <cellStyle name="Followed Hyperlink" xfId="5179" builtinId="9" hidden="1"/>
    <cellStyle name="Followed Hyperlink" xfId="5163" builtinId="9" hidden="1"/>
    <cellStyle name="Followed Hyperlink" xfId="5147" builtinId="9" hidden="1"/>
    <cellStyle name="Followed Hyperlink" xfId="5131" builtinId="9" hidden="1"/>
    <cellStyle name="Followed Hyperlink" xfId="5115" builtinId="9" hidden="1"/>
    <cellStyle name="Followed Hyperlink" xfId="5099" builtinId="9" hidden="1"/>
    <cellStyle name="Followed Hyperlink" xfId="5083" builtinId="9" hidden="1"/>
    <cellStyle name="Followed Hyperlink" xfId="5067" builtinId="9" hidden="1"/>
    <cellStyle name="Followed Hyperlink" xfId="5051" builtinId="9" hidden="1"/>
    <cellStyle name="Followed Hyperlink" xfId="5035" builtinId="9" hidden="1"/>
    <cellStyle name="Followed Hyperlink" xfId="5019" builtinId="9" hidden="1"/>
    <cellStyle name="Followed Hyperlink" xfId="5003" builtinId="9" hidden="1"/>
    <cellStyle name="Followed Hyperlink" xfId="4987" builtinId="9" hidden="1"/>
    <cellStyle name="Followed Hyperlink" xfId="4971" builtinId="9" hidden="1"/>
    <cellStyle name="Followed Hyperlink" xfId="4955" builtinId="9" hidden="1"/>
    <cellStyle name="Followed Hyperlink" xfId="4939" builtinId="9" hidden="1"/>
    <cellStyle name="Followed Hyperlink" xfId="4923" builtinId="9" hidden="1"/>
    <cellStyle name="Followed Hyperlink" xfId="4907" builtinId="9" hidden="1"/>
    <cellStyle name="Followed Hyperlink" xfId="4891" builtinId="9" hidden="1"/>
    <cellStyle name="Followed Hyperlink" xfId="4875" builtinId="9" hidden="1"/>
    <cellStyle name="Followed Hyperlink" xfId="4859" builtinId="9" hidden="1"/>
    <cellStyle name="Followed Hyperlink" xfId="4843" builtinId="9" hidden="1"/>
    <cellStyle name="Followed Hyperlink" xfId="4827" builtinId="9" hidden="1"/>
    <cellStyle name="Followed Hyperlink" xfId="4811" builtinId="9" hidden="1"/>
    <cellStyle name="Followed Hyperlink" xfId="4795" builtinId="9" hidden="1"/>
    <cellStyle name="Followed Hyperlink" xfId="4779" builtinId="9" hidden="1"/>
    <cellStyle name="Followed Hyperlink" xfId="4763" builtinId="9" hidden="1"/>
    <cellStyle name="Followed Hyperlink" xfId="4747" builtinId="9" hidden="1"/>
    <cellStyle name="Followed Hyperlink" xfId="4731" builtinId="9" hidden="1"/>
    <cellStyle name="Followed Hyperlink" xfId="4715" builtinId="9" hidden="1"/>
    <cellStyle name="Followed Hyperlink" xfId="4699" builtinId="9" hidden="1"/>
    <cellStyle name="Followed Hyperlink" xfId="4683" builtinId="9" hidden="1"/>
    <cellStyle name="Followed Hyperlink" xfId="4667" builtinId="9" hidden="1"/>
    <cellStyle name="Followed Hyperlink" xfId="4651" builtinId="9" hidden="1"/>
    <cellStyle name="Followed Hyperlink" xfId="4635" builtinId="9" hidden="1"/>
    <cellStyle name="Followed Hyperlink" xfId="4619" builtinId="9" hidden="1"/>
    <cellStyle name="Followed Hyperlink" xfId="4603" builtinId="9" hidden="1"/>
    <cellStyle name="Followed Hyperlink" xfId="4587" builtinId="9" hidden="1"/>
    <cellStyle name="Followed Hyperlink" xfId="4571" builtinId="9" hidden="1"/>
    <cellStyle name="Followed Hyperlink" xfId="4555" builtinId="9" hidden="1"/>
    <cellStyle name="Followed Hyperlink" xfId="4539" builtinId="9" hidden="1"/>
    <cellStyle name="Followed Hyperlink" xfId="4523" builtinId="9" hidden="1"/>
    <cellStyle name="Followed Hyperlink" xfId="4507" builtinId="9" hidden="1"/>
    <cellStyle name="Followed Hyperlink" xfId="4491" builtinId="9" hidden="1"/>
    <cellStyle name="Followed Hyperlink" xfId="4475" builtinId="9" hidden="1"/>
    <cellStyle name="Followed Hyperlink" xfId="4459" builtinId="9" hidden="1"/>
    <cellStyle name="Followed Hyperlink" xfId="4443" builtinId="9" hidden="1"/>
    <cellStyle name="Followed Hyperlink" xfId="4427" builtinId="9" hidden="1"/>
    <cellStyle name="Followed Hyperlink" xfId="4411" builtinId="9" hidden="1"/>
    <cellStyle name="Followed Hyperlink" xfId="4395" builtinId="9" hidden="1"/>
    <cellStyle name="Followed Hyperlink" xfId="4379" builtinId="9" hidden="1"/>
    <cellStyle name="Followed Hyperlink" xfId="4363" builtinId="9" hidden="1"/>
    <cellStyle name="Followed Hyperlink" xfId="4347" builtinId="9" hidden="1"/>
    <cellStyle name="Followed Hyperlink" xfId="4331" builtinId="9" hidden="1"/>
    <cellStyle name="Followed Hyperlink" xfId="4315" builtinId="9" hidden="1"/>
    <cellStyle name="Followed Hyperlink" xfId="4299" builtinId="9" hidden="1"/>
    <cellStyle name="Followed Hyperlink" xfId="4283" builtinId="9" hidden="1"/>
    <cellStyle name="Followed Hyperlink" xfId="4267" builtinId="9" hidden="1"/>
    <cellStyle name="Followed Hyperlink" xfId="4251" builtinId="9" hidden="1"/>
    <cellStyle name="Followed Hyperlink" xfId="4235" builtinId="9" hidden="1"/>
    <cellStyle name="Followed Hyperlink" xfId="4219" builtinId="9" hidden="1"/>
    <cellStyle name="Followed Hyperlink" xfId="4203" builtinId="9" hidden="1"/>
    <cellStyle name="Followed Hyperlink" xfId="4187" builtinId="9" hidden="1"/>
    <cellStyle name="Followed Hyperlink" xfId="4171" builtinId="9" hidden="1"/>
    <cellStyle name="Followed Hyperlink" xfId="4155" builtinId="9" hidden="1"/>
    <cellStyle name="Followed Hyperlink" xfId="4139" builtinId="9" hidden="1"/>
    <cellStyle name="Followed Hyperlink" xfId="4123" builtinId="9" hidden="1"/>
    <cellStyle name="Followed Hyperlink" xfId="4107" builtinId="9" hidden="1"/>
    <cellStyle name="Followed Hyperlink" xfId="4091" builtinId="9" hidden="1"/>
    <cellStyle name="Followed Hyperlink" xfId="4075" builtinId="9" hidden="1"/>
    <cellStyle name="Followed Hyperlink" xfId="4059" builtinId="9" hidden="1"/>
    <cellStyle name="Followed Hyperlink" xfId="4043" builtinId="9" hidden="1"/>
    <cellStyle name="Followed Hyperlink" xfId="4027" builtinId="9" hidden="1"/>
    <cellStyle name="Followed Hyperlink" xfId="4011" builtinId="9" hidden="1"/>
    <cellStyle name="Followed Hyperlink" xfId="3995" builtinId="9" hidden="1"/>
    <cellStyle name="Followed Hyperlink" xfId="3979" builtinId="9" hidden="1"/>
    <cellStyle name="Followed Hyperlink" xfId="3963" builtinId="9" hidden="1"/>
    <cellStyle name="Followed Hyperlink" xfId="3947" builtinId="9" hidden="1"/>
    <cellStyle name="Followed Hyperlink" xfId="3931" builtinId="9" hidden="1"/>
    <cellStyle name="Followed Hyperlink" xfId="3915" builtinId="9" hidden="1"/>
    <cellStyle name="Followed Hyperlink" xfId="3899" builtinId="9" hidden="1"/>
    <cellStyle name="Followed Hyperlink" xfId="3883" builtinId="9" hidden="1"/>
    <cellStyle name="Followed Hyperlink" xfId="3867" builtinId="9" hidden="1"/>
    <cellStyle name="Followed Hyperlink" xfId="3851" builtinId="9" hidden="1"/>
    <cellStyle name="Followed Hyperlink" xfId="3835" builtinId="9" hidden="1"/>
    <cellStyle name="Followed Hyperlink" xfId="3819" builtinId="9" hidden="1"/>
    <cellStyle name="Followed Hyperlink" xfId="3803" builtinId="9" hidden="1"/>
    <cellStyle name="Followed Hyperlink" xfId="3787" builtinId="9" hidden="1"/>
    <cellStyle name="Followed Hyperlink" xfId="3771" builtinId="9" hidden="1"/>
    <cellStyle name="Followed Hyperlink" xfId="3755" builtinId="9" hidden="1"/>
    <cellStyle name="Followed Hyperlink" xfId="3739" builtinId="9" hidden="1"/>
    <cellStyle name="Followed Hyperlink" xfId="3723" builtinId="9" hidden="1"/>
    <cellStyle name="Followed Hyperlink" xfId="3707" builtinId="9" hidden="1"/>
    <cellStyle name="Followed Hyperlink" xfId="3691" builtinId="9" hidden="1"/>
    <cellStyle name="Followed Hyperlink" xfId="3675" builtinId="9" hidden="1"/>
    <cellStyle name="Followed Hyperlink" xfId="3659" builtinId="9" hidden="1"/>
    <cellStyle name="Followed Hyperlink" xfId="3643" builtinId="9" hidden="1"/>
    <cellStyle name="Followed Hyperlink" xfId="3627" builtinId="9" hidden="1"/>
    <cellStyle name="Followed Hyperlink" xfId="3611" builtinId="9" hidden="1"/>
    <cellStyle name="Followed Hyperlink" xfId="3595" builtinId="9" hidden="1"/>
    <cellStyle name="Followed Hyperlink" xfId="3579" builtinId="9" hidden="1"/>
    <cellStyle name="Followed Hyperlink" xfId="3563" builtinId="9" hidden="1"/>
    <cellStyle name="Followed Hyperlink" xfId="3547" builtinId="9" hidden="1"/>
    <cellStyle name="Followed Hyperlink" xfId="3531" builtinId="9" hidden="1"/>
    <cellStyle name="Followed Hyperlink" xfId="3515" builtinId="9" hidden="1"/>
    <cellStyle name="Followed Hyperlink" xfId="3499" builtinId="9" hidden="1"/>
    <cellStyle name="Followed Hyperlink" xfId="3483" builtinId="9" hidden="1"/>
    <cellStyle name="Followed Hyperlink" xfId="3467" builtinId="9" hidden="1"/>
    <cellStyle name="Followed Hyperlink" xfId="3451" builtinId="9" hidden="1"/>
    <cellStyle name="Followed Hyperlink" xfId="3435" builtinId="9" hidden="1"/>
    <cellStyle name="Followed Hyperlink" xfId="3419" builtinId="9" hidden="1"/>
    <cellStyle name="Followed Hyperlink" xfId="3403" builtinId="9" hidden="1"/>
    <cellStyle name="Followed Hyperlink" xfId="3387" builtinId="9" hidden="1"/>
    <cellStyle name="Followed Hyperlink" xfId="3371" builtinId="9" hidden="1"/>
    <cellStyle name="Followed Hyperlink" xfId="3355" builtinId="9" hidden="1"/>
    <cellStyle name="Followed Hyperlink" xfId="3339" builtinId="9" hidden="1"/>
    <cellStyle name="Followed Hyperlink" xfId="3323" builtinId="9" hidden="1"/>
    <cellStyle name="Followed Hyperlink" xfId="3307" builtinId="9" hidden="1"/>
    <cellStyle name="Followed Hyperlink" xfId="3291" builtinId="9" hidden="1"/>
    <cellStyle name="Followed Hyperlink" xfId="3275" builtinId="9" hidden="1"/>
    <cellStyle name="Followed Hyperlink" xfId="3259" builtinId="9" hidden="1"/>
    <cellStyle name="Followed Hyperlink" xfId="3243" builtinId="9" hidden="1"/>
    <cellStyle name="Followed Hyperlink" xfId="3227" builtinId="9" hidden="1"/>
    <cellStyle name="Followed Hyperlink" xfId="3211" builtinId="9" hidden="1"/>
    <cellStyle name="Followed Hyperlink" xfId="3195" builtinId="9" hidden="1"/>
    <cellStyle name="Followed Hyperlink" xfId="3179" builtinId="9" hidden="1"/>
    <cellStyle name="Followed Hyperlink" xfId="3163" builtinId="9" hidden="1"/>
    <cellStyle name="Followed Hyperlink" xfId="3147" builtinId="9" hidden="1"/>
    <cellStyle name="Followed Hyperlink" xfId="3131" builtinId="9" hidden="1"/>
    <cellStyle name="Followed Hyperlink" xfId="3115" builtinId="9" hidden="1"/>
    <cellStyle name="Followed Hyperlink" xfId="3099" builtinId="9" hidden="1"/>
    <cellStyle name="Followed Hyperlink" xfId="3083" builtinId="9" hidden="1"/>
    <cellStyle name="Followed Hyperlink" xfId="3067" builtinId="9" hidden="1"/>
    <cellStyle name="Followed Hyperlink" xfId="3051" builtinId="9" hidden="1"/>
    <cellStyle name="Followed Hyperlink" xfId="3035" builtinId="9" hidden="1"/>
    <cellStyle name="Followed Hyperlink" xfId="3019" builtinId="9" hidden="1"/>
    <cellStyle name="Followed Hyperlink" xfId="3003" builtinId="9" hidden="1"/>
    <cellStyle name="Followed Hyperlink" xfId="2987" builtinId="9" hidden="1"/>
    <cellStyle name="Followed Hyperlink" xfId="2971" builtinId="9" hidden="1"/>
    <cellStyle name="Followed Hyperlink" xfId="2955" builtinId="9" hidden="1"/>
    <cellStyle name="Followed Hyperlink" xfId="2939" builtinId="9" hidden="1"/>
    <cellStyle name="Followed Hyperlink" xfId="2923" builtinId="9" hidden="1"/>
    <cellStyle name="Followed Hyperlink" xfId="2907" builtinId="9" hidden="1"/>
    <cellStyle name="Followed Hyperlink" xfId="2891" builtinId="9" hidden="1"/>
    <cellStyle name="Followed Hyperlink" xfId="2875" builtinId="9" hidden="1"/>
    <cellStyle name="Followed Hyperlink" xfId="2859" builtinId="9" hidden="1"/>
    <cellStyle name="Followed Hyperlink" xfId="2843" builtinId="9" hidden="1"/>
    <cellStyle name="Followed Hyperlink" xfId="2827" builtinId="9" hidden="1"/>
    <cellStyle name="Followed Hyperlink" xfId="2811" builtinId="9" hidden="1"/>
    <cellStyle name="Followed Hyperlink" xfId="2795" builtinId="9" hidden="1"/>
    <cellStyle name="Followed Hyperlink" xfId="2779" builtinId="9" hidden="1"/>
    <cellStyle name="Followed Hyperlink" xfId="2763" builtinId="9" hidden="1"/>
    <cellStyle name="Followed Hyperlink" xfId="2747" builtinId="9" hidden="1"/>
    <cellStyle name="Followed Hyperlink" xfId="2731" builtinId="9" hidden="1"/>
    <cellStyle name="Followed Hyperlink" xfId="2715" builtinId="9" hidden="1"/>
    <cellStyle name="Followed Hyperlink" xfId="2699" builtinId="9" hidden="1"/>
    <cellStyle name="Followed Hyperlink" xfId="2683" builtinId="9" hidden="1"/>
    <cellStyle name="Followed Hyperlink" xfId="2667" builtinId="9" hidden="1"/>
    <cellStyle name="Followed Hyperlink" xfId="2651" builtinId="9" hidden="1"/>
    <cellStyle name="Followed Hyperlink" xfId="2635" builtinId="9" hidden="1"/>
    <cellStyle name="Followed Hyperlink" xfId="2619" builtinId="9" hidden="1"/>
    <cellStyle name="Followed Hyperlink" xfId="2603" builtinId="9" hidden="1"/>
    <cellStyle name="Followed Hyperlink" xfId="2587" builtinId="9" hidden="1"/>
    <cellStyle name="Followed Hyperlink" xfId="2571" builtinId="9" hidden="1"/>
    <cellStyle name="Followed Hyperlink" xfId="2555" builtinId="9" hidden="1"/>
    <cellStyle name="Followed Hyperlink" xfId="2539" builtinId="9" hidden="1"/>
    <cellStyle name="Followed Hyperlink" xfId="2522" builtinId="9" hidden="1"/>
    <cellStyle name="Followed Hyperlink" xfId="2506" builtinId="9" hidden="1"/>
    <cellStyle name="Followed Hyperlink" xfId="2490" builtinId="9" hidden="1"/>
    <cellStyle name="Followed Hyperlink" xfId="2474" builtinId="9" hidden="1"/>
    <cellStyle name="Followed Hyperlink" xfId="2458" builtinId="9" hidden="1"/>
    <cellStyle name="Followed Hyperlink" xfId="2442" builtinId="9" hidden="1"/>
    <cellStyle name="Followed Hyperlink" xfId="2426" builtinId="9" hidden="1"/>
    <cellStyle name="Followed Hyperlink" xfId="2410" builtinId="9" hidden="1"/>
    <cellStyle name="Followed Hyperlink" xfId="2394" builtinId="9" hidden="1"/>
    <cellStyle name="Followed Hyperlink" xfId="2378" builtinId="9" hidden="1"/>
    <cellStyle name="Followed Hyperlink" xfId="2362" builtinId="9" hidden="1"/>
    <cellStyle name="Followed Hyperlink" xfId="2346" builtinId="9" hidden="1"/>
    <cellStyle name="Followed Hyperlink" xfId="2330" builtinId="9" hidden="1"/>
    <cellStyle name="Followed Hyperlink" xfId="2314" builtinId="9" hidden="1"/>
    <cellStyle name="Followed Hyperlink" xfId="2298" builtinId="9" hidden="1"/>
    <cellStyle name="Followed Hyperlink" xfId="2282" builtinId="9" hidden="1"/>
    <cellStyle name="Followed Hyperlink" xfId="2266" builtinId="9" hidden="1"/>
    <cellStyle name="Followed Hyperlink" xfId="2250" builtinId="9" hidden="1"/>
    <cellStyle name="Followed Hyperlink" xfId="2234" builtinId="9" hidden="1"/>
    <cellStyle name="Followed Hyperlink" xfId="2218" builtinId="9" hidden="1"/>
    <cellStyle name="Followed Hyperlink" xfId="2202" builtinId="9" hidden="1"/>
    <cellStyle name="Followed Hyperlink" xfId="2186" builtinId="9" hidden="1"/>
    <cellStyle name="Followed Hyperlink" xfId="2170" builtinId="9" hidden="1"/>
    <cellStyle name="Followed Hyperlink" xfId="2154" builtinId="9" hidden="1"/>
    <cellStyle name="Followed Hyperlink" xfId="2138" builtinId="9" hidden="1"/>
    <cellStyle name="Followed Hyperlink" xfId="2122" builtinId="9" hidden="1"/>
    <cellStyle name="Followed Hyperlink" xfId="2106" builtinId="9" hidden="1"/>
    <cellStyle name="Followed Hyperlink" xfId="2090" builtinId="9" hidden="1"/>
    <cellStyle name="Followed Hyperlink" xfId="2074" builtinId="9" hidden="1"/>
    <cellStyle name="Followed Hyperlink" xfId="2058" builtinId="9" hidden="1"/>
    <cellStyle name="Followed Hyperlink" xfId="2042" builtinId="9" hidden="1"/>
    <cellStyle name="Followed Hyperlink" xfId="2026" builtinId="9" hidden="1"/>
    <cellStyle name="Followed Hyperlink" xfId="2010" builtinId="9" hidden="1"/>
    <cellStyle name="Followed Hyperlink" xfId="1994" builtinId="9" hidden="1"/>
    <cellStyle name="Followed Hyperlink" xfId="1978" builtinId="9" hidden="1"/>
    <cellStyle name="Followed Hyperlink" xfId="1962" builtinId="9" hidden="1"/>
    <cellStyle name="Followed Hyperlink" xfId="1946" builtinId="9" hidden="1"/>
    <cellStyle name="Followed Hyperlink" xfId="1930" builtinId="9" hidden="1"/>
    <cellStyle name="Followed Hyperlink" xfId="1914" builtinId="9" hidden="1"/>
    <cellStyle name="Followed Hyperlink" xfId="1898" builtinId="9" hidden="1"/>
    <cellStyle name="Followed Hyperlink" xfId="1882" builtinId="9" hidden="1"/>
    <cellStyle name="Followed Hyperlink" xfId="1866" builtinId="9" hidden="1"/>
    <cellStyle name="Followed Hyperlink" xfId="1850" builtinId="9" hidden="1"/>
    <cellStyle name="Followed Hyperlink" xfId="1834" builtinId="9" hidden="1"/>
    <cellStyle name="Followed Hyperlink" xfId="1818" builtinId="9" hidden="1"/>
    <cellStyle name="Followed Hyperlink" xfId="1802" builtinId="9" hidden="1"/>
    <cellStyle name="Followed Hyperlink" xfId="1786" builtinId="9" hidden="1"/>
    <cellStyle name="Followed Hyperlink" xfId="1770" builtinId="9" hidden="1"/>
    <cellStyle name="Followed Hyperlink" xfId="1754" builtinId="9" hidden="1"/>
    <cellStyle name="Followed Hyperlink" xfId="1738" builtinId="9" hidden="1"/>
    <cellStyle name="Followed Hyperlink" xfId="1722" builtinId="9" hidden="1"/>
    <cellStyle name="Followed Hyperlink" xfId="1706" builtinId="9" hidden="1"/>
    <cellStyle name="Followed Hyperlink" xfId="1690" builtinId="9" hidden="1"/>
    <cellStyle name="Followed Hyperlink" xfId="1674" builtinId="9" hidden="1"/>
    <cellStyle name="Followed Hyperlink" xfId="1658" builtinId="9" hidden="1"/>
    <cellStyle name="Followed Hyperlink" xfId="1642" builtinId="9" hidden="1"/>
    <cellStyle name="Followed Hyperlink" xfId="1626" builtinId="9" hidden="1"/>
    <cellStyle name="Followed Hyperlink" xfId="1610" builtinId="9" hidden="1"/>
    <cellStyle name="Followed Hyperlink" xfId="1594" builtinId="9" hidden="1"/>
    <cellStyle name="Followed Hyperlink" xfId="1578" builtinId="9" hidden="1"/>
    <cellStyle name="Followed Hyperlink" xfId="1562" builtinId="9" hidden="1"/>
    <cellStyle name="Followed Hyperlink" xfId="1546" builtinId="9" hidden="1"/>
    <cellStyle name="Followed Hyperlink" xfId="1530" builtinId="9" hidden="1"/>
    <cellStyle name="Followed Hyperlink" xfId="1514" builtinId="9" hidden="1"/>
    <cellStyle name="Followed Hyperlink" xfId="1498" builtinId="9" hidden="1"/>
    <cellStyle name="Followed Hyperlink" xfId="1482" builtinId="9" hidden="1"/>
    <cellStyle name="Followed Hyperlink" xfId="1466" builtinId="9" hidden="1"/>
    <cellStyle name="Followed Hyperlink" xfId="1450" builtinId="9" hidden="1"/>
    <cellStyle name="Followed Hyperlink" xfId="1434" builtinId="9" hidden="1"/>
    <cellStyle name="Followed Hyperlink" xfId="1418" builtinId="9" hidden="1"/>
    <cellStyle name="Followed Hyperlink" xfId="1402" builtinId="9" hidden="1"/>
    <cellStyle name="Followed Hyperlink" xfId="1386" builtinId="9" hidden="1"/>
    <cellStyle name="Followed Hyperlink" xfId="1370" builtinId="9" hidden="1"/>
    <cellStyle name="Followed Hyperlink" xfId="1354" builtinId="9" hidden="1"/>
    <cellStyle name="Followed Hyperlink" xfId="1338" builtinId="9" hidden="1"/>
    <cellStyle name="Followed Hyperlink" xfId="1322" builtinId="9" hidden="1"/>
    <cellStyle name="Followed Hyperlink" xfId="1306" builtinId="9" hidden="1"/>
    <cellStyle name="Followed Hyperlink" xfId="1290" builtinId="9" hidden="1"/>
    <cellStyle name="Followed Hyperlink" xfId="1274" builtinId="9" hidden="1"/>
    <cellStyle name="Followed Hyperlink" xfId="1258" builtinId="9" hidden="1"/>
    <cellStyle name="Followed Hyperlink" xfId="1242" builtinId="9" hidden="1"/>
    <cellStyle name="Followed Hyperlink" xfId="1226" builtinId="9" hidden="1"/>
    <cellStyle name="Followed Hyperlink" xfId="1210" builtinId="9" hidden="1"/>
    <cellStyle name="Followed Hyperlink" xfId="1194" builtinId="9" hidden="1"/>
    <cellStyle name="Followed Hyperlink" xfId="1178" builtinId="9" hidden="1"/>
    <cellStyle name="Followed Hyperlink" xfId="1162" builtinId="9" hidden="1"/>
    <cellStyle name="Followed Hyperlink" xfId="1146" builtinId="9" hidden="1"/>
    <cellStyle name="Followed Hyperlink" xfId="1130" builtinId="9" hidden="1"/>
    <cellStyle name="Followed Hyperlink" xfId="1114" builtinId="9" hidden="1"/>
    <cellStyle name="Followed Hyperlink" xfId="1098" builtinId="9" hidden="1"/>
    <cellStyle name="Followed Hyperlink" xfId="1081" builtinId="9" hidden="1"/>
    <cellStyle name="Followed Hyperlink" xfId="1065" builtinId="9" hidden="1"/>
    <cellStyle name="Followed Hyperlink" xfId="1049" builtinId="9" hidden="1"/>
    <cellStyle name="Followed Hyperlink" xfId="1033" builtinId="9" hidden="1"/>
    <cellStyle name="Followed Hyperlink" xfId="1017" builtinId="9" hidden="1"/>
    <cellStyle name="Followed Hyperlink" xfId="1001" builtinId="9" hidden="1"/>
    <cellStyle name="Followed Hyperlink" xfId="985" builtinId="9" hidden="1"/>
    <cellStyle name="Followed Hyperlink" xfId="969" builtinId="9" hidden="1"/>
    <cellStyle name="Followed Hyperlink" xfId="953" builtinId="9" hidden="1"/>
    <cellStyle name="Followed Hyperlink" xfId="937" builtinId="9" hidden="1"/>
    <cellStyle name="Followed Hyperlink" xfId="921" builtinId="9" hidden="1"/>
    <cellStyle name="Followed Hyperlink" xfId="905" builtinId="9" hidden="1"/>
    <cellStyle name="Followed Hyperlink" xfId="889" builtinId="9" hidden="1"/>
    <cellStyle name="Followed Hyperlink" xfId="873" builtinId="9" hidden="1"/>
    <cellStyle name="Followed Hyperlink" xfId="857" builtinId="9" hidden="1"/>
    <cellStyle name="Followed Hyperlink" xfId="841" builtinId="9" hidden="1"/>
    <cellStyle name="Followed Hyperlink" xfId="825" builtinId="9" hidden="1"/>
    <cellStyle name="Followed Hyperlink" xfId="809" builtinId="9" hidden="1"/>
    <cellStyle name="Followed Hyperlink" xfId="793" builtinId="9" hidden="1"/>
    <cellStyle name="Followed Hyperlink" xfId="777" builtinId="9" hidden="1"/>
    <cellStyle name="Followed Hyperlink" xfId="761" builtinId="9" hidden="1"/>
    <cellStyle name="Followed Hyperlink" xfId="745" builtinId="9" hidden="1"/>
    <cellStyle name="Followed Hyperlink" xfId="729" builtinId="9" hidden="1"/>
    <cellStyle name="Followed Hyperlink" xfId="713" builtinId="9" hidden="1"/>
    <cellStyle name="Followed Hyperlink" xfId="697" builtinId="9" hidden="1"/>
    <cellStyle name="Followed Hyperlink" xfId="681" builtinId="9" hidden="1"/>
    <cellStyle name="Followed Hyperlink" xfId="665" builtinId="9" hidden="1"/>
    <cellStyle name="Followed Hyperlink" xfId="649" builtinId="9" hidden="1"/>
    <cellStyle name="Followed Hyperlink" xfId="633" builtinId="9" hidden="1"/>
    <cellStyle name="Followed Hyperlink" xfId="617" builtinId="9" hidden="1"/>
    <cellStyle name="Followed Hyperlink" xfId="601" builtinId="9" hidden="1"/>
    <cellStyle name="Followed Hyperlink" xfId="585" builtinId="9" hidden="1"/>
    <cellStyle name="Followed Hyperlink" xfId="569" builtinId="9" hidden="1"/>
    <cellStyle name="Followed Hyperlink" xfId="553" builtinId="9" hidden="1"/>
    <cellStyle name="Followed Hyperlink" xfId="537" builtinId="9" hidden="1"/>
    <cellStyle name="Followed Hyperlink" xfId="521" builtinId="9" hidden="1"/>
    <cellStyle name="Followed Hyperlink" xfId="505" builtinId="9" hidden="1"/>
    <cellStyle name="Followed Hyperlink" xfId="489" builtinId="9" hidden="1"/>
    <cellStyle name="Followed Hyperlink" xfId="321" builtinId="9" hidden="1"/>
    <cellStyle name="Followed Hyperlink" xfId="329" builtinId="9" hidden="1"/>
    <cellStyle name="Followed Hyperlink" xfId="337" builtinId="9" hidden="1"/>
    <cellStyle name="Followed Hyperlink" xfId="353" builtinId="9" hidden="1"/>
    <cellStyle name="Followed Hyperlink" xfId="361" builtinId="9" hidden="1"/>
    <cellStyle name="Followed Hyperlink" xfId="369" builtinId="9" hidden="1"/>
    <cellStyle name="Followed Hyperlink" xfId="385" builtinId="9" hidden="1"/>
    <cellStyle name="Followed Hyperlink" xfId="393" builtinId="9" hidden="1"/>
    <cellStyle name="Followed Hyperlink" xfId="401" builtinId="9" hidden="1"/>
    <cellStyle name="Followed Hyperlink" xfId="417" builtinId="9" hidden="1"/>
    <cellStyle name="Followed Hyperlink" xfId="425" builtinId="9" hidden="1"/>
    <cellStyle name="Followed Hyperlink" xfId="433" builtinId="9" hidden="1"/>
    <cellStyle name="Followed Hyperlink" xfId="449" builtinId="9" hidden="1"/>
    <cellStyle name="Followed Hyperlink" xfId="457" builtinId="9" hidden="1"/>
    <cellStyle name="Followed Hyperlink" xfId="465" builtinId="9" hidden="1"/>
    <cellStyle name="Followed Hyperlink" xfId="481" builtinId="9" hidden="1"/>
    <cellStyle name="Followed Hyperlink" xfId="473" builtinId="9" hidden="1"/>
    <cellStyle name="Followed Hyperlink" xfId="441" builtinId="9" hidden="1"/>
    <cellStyle name="Followed Hyperlink" xfId="409" builtinId="9" hidden="1"/>
    <cellStyle name="Followed Hyperlink" xfId="377" builtinId="9" hidden="1"/>
    <cellStyle name="Followed Hyperlink" xfId="345" builtinId="9" hidden="1"/>
    <cellStyle name="Followed Hyperlink" xfId="313" builtinId="9" hidden="1"/>
    <cellStyle name="Followed Hyperlink" xfId="265" builtinId="9" hidden="1"/>
    <cellStyle name="Followed Hyperlink" xfId="273" builtinId="9" hidden="1"/>
    <cellStyle name="Followed Hyperlink" xfId="289" builtinId="9" hidden="1"/>
    <cellStyle name="Followed Hyperlink" xfId="297" builtinId="9" hidden="1"/>
    <cellStyle name="Followed Hyperlink" xfId="305" builtinId="9" hidden="1"/>
    <cellStyle name="Followed Hyperlink" xfId="281" builtinId="9" hidden="1"/>
    <cellStyle name="Followed Hyperlink" xfId="249" builtinId="9" hidden="1"/>
    <cellStyle name="Followed Hyperlink" xfId="257" builtinId="9" hidden="1"/>
    <cellStyle name="Followed Hyperlink" xfId="241" builtinId="9" hidden="1"/>
    <cellStyle name="Followed Hyperlink" xfId="233" builtinId="9" hidden="1"/>
    <cellStyle name="Hyperlink" xfId="1" builtinId="8"/>
    <cellStyle name="Normal" xfId="0" builtinId="0"/>
    <cellStyle name="Normal 2" xfId="5842" xr:uid="{663316B4-D438-4318-ACFA-139B19357B24}"/>
    <cellStyle name="Normal 2 2" xfId="5844" xr:uid="{7C200BC7-EFCE-4E5E-BA7D-88106067E05A}"/>
    <cellStyle name="Normal 2 2 2" xfId="5848" xr:uid="{1A5FD42B-C060-4DEF-A7C3-05415865D702}"/>
    <cellStyle name="Normal 2 3" xfId="5846" xr:uid="{3CE80A88-61F9-484F-A2A2-25B304B83406}"/>
    <cellStyle name="Normal 3" xfId="2533" xr:uid="{00000000-0005-0000-0000-0000D0160000}"/>
    <cellStyle name="Percent" xfId="1088" builtinId="5"/>
    <cellStyle name="Percent 2" xfId="5843" xr:uid="{EFE06E00-FC0F-4F45-B45A-22DBA9B2BE71}"/>
    <cellStyle name="Percent 2 2" xfId="5845" xr:uid="{53922A6E-7DAA-47B8-ABAE-E4B47775D661}"/>
    <cellStyle name="Percent 2 2 2" xfId="5849" xr:uid="{4407A171-2D35-4512-B1E4-D8DB053D12A3}"/>
    <cellStyle name="Percent 2 3" xfId="5847" xr:uid="{18567754-0F1D-4A36-847A-2187E77B0097}"/>
  </cellStyles>
  <dxfs count="10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FFFF99"/>
      <color rgb="FFB4DE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atormanddd@comcast.net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jakecomfort1@gmail.com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kpcomfort7580@gmail.com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rjcalia23@gmail.com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benrcomfort@gmail.com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andydcomfort@gmail.com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M2T4@juno.com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vvcblas@yahoo.com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joelcomfort@icloud.com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fleming2244@yahoo.com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Mrmathews37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mgordon8@gmail.co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jlnorthway@gmail.com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redwingmick1@aol.com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jimwerschler@myaccess.ca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rolfml@aol.com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cdhcomfort@msn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teinlit@gmail.co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nieroda@gmail.com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b.comfort@centurylink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Y68"/>
  <sheetViews>
    <sheetView showGridLines="0" tabSelected="1" zoomScale="70" zoomScaleNormal="70" zoomScaleSheetLayoutView="7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21" width="10" style="5"/>
    <col min="22" max="22" width="10.42578125" style="5" bestFit="1" customWidth="1"/>
    <col min="23" max="16384" width="10" style="5"/>
  </cols>
  <sheetData>
    <row r="1" spans="1:25" ht="27" thickBot="1" x14ac:dyDescent="0.45">
      <c r="A1" s="4" t="s">
        <v>0</v>
      </c>
      <c r="B1" s="85" t="s">
        <v>27</v>
      </c>
      <c r="C1" s="85"/>
      <c r="D1" s="85"/>
      <c r="F1" s="4" t="s">
        <v>1</v>
      </c>
      <c r="G1" s="87" t="s">
        <v>28</v>
      </c>
      <c r="H1" s="87"/>
      <c r="I1" s="87"/>
      <c r="K1" s="26" t="s">
        <v>115</v>
      </c>
      <c r="L1" s="10">
        <v>40</v>
      </c>
      <c r="N1" s="10"/>
    </row>
    <row r="2" spans="1:25" x14ac:dyDescent="0.2">
      <c r="I2" s="33" t="s">
        <v>41</v>
      </c>
      <c r="K2" s="26" t="s">
        <v>114</v>
      </c>
      <c r="L2" s="11" cm="1">
        <f t="array" aca="1" ref="L2" ca="1">COUNTIF(A6:A46,RIGHT(CELL("filename",A1),3))</f>
        <v>40</v>
      </c>
    </row>
    <row r="3" spans="1:25" x14ac:dyDescent="0.2">
      <c r="I3" s="8"/>
      <c r="M3" s="11"/>
    </row>
    <row r="4" spans="1:25" x14ac:dyDescent="0.2">
      <c r="I4" s="8"/>
      <c r="M4" s="11"/>
    </row>
    <row r="5" spans="1:25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5" customFormat="1" ht="15" customHeight="1" x14ac:dyDescent="0.2">
      <c r="A6" s="13" t="str" cm="1">
        <f t="array" ref="A6:L45">_xlfn._xlws.FILTER(Players!$A:$L,Players!$A:$A="Atn","")</f>
        <v>Atn</v>
      </c>
      <c r="B6" s="28">
        <v>11477</v>
      </c>
      <c r="C6" s="30" t="str">
        <v>Yelich, Christian</v>
      </c>
      <c r="D6" s="28" t="str">
        <v>MLN</v>
      </c>
      <c r="E6" s="28" t="str">
        <v>DH</v>
      </c>
      <c r="F6" s="28">
        <v>0</v>
      </c>
      <c r="G6" s="28">
        <v>573</v>
      </c>
      <c r="H6" s="28">
        <v>1</v>
      </c>
      <c r="I6" s="28">
        <v>601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</row>
    <row r="7" spans="1:25" s="1" customFormat="1" ht="15" customHeight="1" x14ac:dyDescent="0.2">
      <c r="A7" s="13" t="str">
        <v>Atn</v>
      </c>
      <c r="B7" s="28">
        <v>20084</v>
      </c>
      <c r="C7" s="30" t="str">
        <v>Escarra, J.C.</v>
      </c>
      <c r="D7" s="28" t="str">
        <v>NYA</v>
      </c>
      <c r="E7" s="28" t="str">
        <v>CA</v>
      </c>
      <c r="F7" s="28">
        <v>0</v>
      </c>
      <c r="G7" s="28">
        <v>84</v>
      </c>
      <c r="H7" s="28">
        <v>2</v>
      </c>
      <c r="I7" s="28">
        <v>88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1055</v>
      </c>
      <c r="Q7"/>
      <c r="T7"/>
    </row>
    <row r="8" spans="1:25" ht="15" customHeight="1" x14ac:dyDescent="0.2">
      <c r="A8" s="13" t="str">
        <v>Atn</v>
      </c>
      <c r="B8" s="28">
        <v>20503</v>
      </c>
      <c r="C8" s="30" t="str">
        <v>Contreras, William</v>
      </c>
      <c r="D8" s="28" t="str">
        <v>MLN</v>
      </c>
      <c r="E8" s="28" t="str">
        <v>CA</v>
      </c>
      <c r="F8" s="28">
        <v>0</v>
      </c>
      <c r="G8" s="28">
        <v>566</v>
      </c>
      <c r="H8" s="28">
        <v>2</v>
      </c>
      <c r="I8" s="28">
        <v>594</v>
      </c>
      <c r="J8" s="28">
        <v>0</v>
      </c>
      <c r="K8" s="28">
        <v>0</v>
      </c>
      <c r="L8" s="37">
        <v>0</v>
      </c>
      <c r="O8" s="21" t="s">
        <v>4</v>
      </c>
      <c r="P8" s="21">
        <f>SUMIF(H$6:H$46,"3",G$6:G$46)</f>
        <v>621</v>
      </c>
      <c r="Q8"/>
      <c r="T8"/>
    </row>
    <row r="9" spans="1:25" s="1" customFormat="1" ht="15" customHeight="1" x14ac:dyDescent="0.2">
      <c r="A9" s="13" t="str">
        <v>Atn</v>
      </c>
      <c r="B9" s="28">
        <v>31539</v>
      </c>
      <c r="C9" s="30" t="str">
        <v>Baldwin, Drake</v>
      </c>
      <c r="D9" s="28" t="str">
        <v>ATN</v>
      </c>
      <c r="E9" s="28" t="str">
        <v>CA</v>
      </c>
      <c r="F9" s="28">
        <v>0</v>
      </c>
      <c r="G9" s="28">
        <v>405</v>
      </c>
      <c r="H9" s="28">
        <v>2</v>
      </c>
      <c r="I9" s="28">
        <v>425</v>
      </c>
      <c r="J9" s="28">
        <v>0</v>
      </c>
      <c r="K9" s="28">
        <v>0</v>
      </c>
      <c r="L9" s="37">
        <v>0</v>
      </c>
      <c r="M9" s="10"/>
      <c r="N9" s="18"/>
      <c r="O9" s="21" t="s">
        <v>6</v>
      </c>
      <c r="P9" s="21">
        <f>SUMIF(H$6:H$46,"4",G$6:G$46)</f>
        <v>603</v>
      </c>
      <c r="Q9"/>
      <c r="T9"/>
    </row>
    <row r="10" spans="1:25" ht="15" customHeight="1" x14ac:dyDescent="0.2">
      <c r="A10" s="13" t="str">
        <v>Atn</v>
      </c>
      <c r="B10" s="28">
        <v>5361</v>
      </c>
      <c r="C10" s="30" t="str">
        <v>Freeman, Freddie</v>
      </c>
      <c r="D10" s="28" t="str">
        <v>LAN</v>
      </c>
      <c r="E10" s="28" t="str">
        <v>1B</v>
      </c>
      <c r="F10" s="28">
        <v>0</v>
      </c>
      <c r="G10" s="28">
        <v>556</v>
      </c>
      <c r="H10" s="28">
        <v>3</v>
      </c>
      <c r="I10" s="28">
        <v>583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SUMIF(H$6:H$46,"5",G$6:G$46)</f>
        <v>613</v>
      </c>
      <c r="Q10"/>
      <c r="T10"/>
    </row>
    <row r="11" spans="1:25" s="1" customFormat="1" ht="15" customHeight="1" x14ac:dyDescent="0.2">
      <c r="A11" s="13" t="str">
        <v>Atn</v>
      </c>
      <c r="B11" s="28">
        <v>25714</v>
      </c>
      <c r="C11" s="30" t="str">
        <v>Crim, Blaine</v>
      </c>
      <c r="D11" s="28" t="str">
        <v>TEA/CON</v>
      </c>
      <c r="E11" s="28" t="str">
        <v>1B</v>
      </c>
      <c r="F11" s="28">
        <v>0</v>
      </c>
      <c r="G11" s="28">
        <v>65</v>
      </c>
      <c r="H11" s="28">
        <v>3</v>
      </c>
      <c r="I11" s="28">
        <v>68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SUMIF(H$6:H$46,"6",G$6:G$46)</f>
        <v>1246</v>
      </c>
      <c r="Q11"/>
      <c r="T11"/>
    </row>
    <row r="12" spans="1:25" ht="15" customHeight="1" x14ac:dyDescent="0.2">
      <c r="A12" s="13" t="str">
        <v>Atn</v>
      </c>
      <c r="B12" s="28">
        <v>16556</v>
      </c>
      <c r="C12" s="30" t="str">
        <v>Albies, Ozzie</v>
      </c>
      <c r="D12" s="28" t="str">
        <v>ATN</v>
      </c>
      <c r="E12" s="28" t="str">
        <v>2B</v>
      </c>
      <c r="F12" s="28">
        <v>0</v>
      </c>
      <c r="G12" s="28">
        <v>603</v>
      </c>
      <c r="H12" s="28">
        <v>4</v>
      </c>
      <c r="I12" s="28">
        <v>633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SUMIF(H$6:H$46,"7",G$6:G$46)</f>
        <v>516</v>
      </c>
      <c r="Q12"/>
      <c r="T12"/>
      <c r="Y12" s="1"/>
    </row>
    <row r="13" spans="1:25" s="1" customFormat="1" ht="15" customHeight="1" x14ac:dyDescent="0.2">
      <c r="A13" s="13" t="str">
        <v>Atn</v>
      </c>
      <c r="B13" s="28">
        <v>18360</v>
      </c>
      <c r="C13" s="30" t="str">
        <v>Riley, Austin</v>
      </c>
      <c r="D13" s="28" t="str">
        <v>ATN</v>
      </c>
      <c r="E13" s="28" t="str">
        <v>3B</v>
      </c>
      <c r="F13" s="28">
        <v>0</v>
      </c>
      <c r="G13" s="28">
        <v>416</v>
      </c>
      <c r="H13" s="28">
        <v>5</v>
      </c>
      <c r="I13" s="28">
        <v>436</v>
      </c>
      <c r="J13" s="28">
        <v>0</v>
      </c>
      <c r="K13" s="28">
        <v>0</v>
      </c>
      <c r="L13" s="37">
        <v>0</v>
      </c>
      <c r="N13" s="19"/>
      <c r="O13" s="21" t="s">
        <v>20</v>
      </c>
      <c r="P13" s="22">
        <f>SUMIF(H$6:H$46,"8",G$6:G$46)</f>
        <v>787</v>
      </c>
      <c r="Q13"/>
      <c r="T13"/>
    </row>
    <row r="14" spans="1:25" customFormat="1" ht="15" customHeight="1" x14ac:dyDescent="0.2">
      <c r="A14" s="13" t="str">
        <v>Atn</v>
      </c>
      <c r="B14" s="28">
        <v>31792</v>
      </c>
      <c r="C14" s="30" t="str">
        <v>Kemp, Otto</v>
      </c>
      <c r="D14" s="28" t="str">
        <v>PHN</v>
      </c>
      <c r="E14" s="28" t="str">
        <v>3B/1B</v>
      </c>
      <c r="F14" s="28">
        <v>0</v>
      </c>
      <c r="G14" s="28">
        <v>197</v>
      </c>
      <c r="H14" s="28">
        <v>5</v>
      </c>
      <c r="I14" s="28">
        <v>206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SUMIF(H$6:H$46,"9",G$6:G$46)</f>
        <v>673</v>
      </c>
      <c r="Y14" s="1"/>
    </row>
    <row r="15" spans="1:25" ht="15" customHeight="1" x14ac:dyDescent="0.2">
      <c r="A15" s="13" t="str">
        <v>Atn</v>
      </c>
      <c r="B15" s="28">
        <v>17273</v>
      </c>
      <c r="C15" s="30" t="str">
        <v>Mateo, Jorge</v>
      </c>
      <c r="D15" s="28" t="str">
        <v>BAA</v>
      </c>
      <c r="E15" s="28" t="str">
        <v>SS/CF</v>
      </c>
      <c r="F15" s="28">
        <v>0</v>
      </c>
      <c r="G15" s="28">
        <v>79</v>
      </c>
      <c r="H15" s="28">
        <v>6</v>
      </c>
      <c r="I15" s="28">
        <v>82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SUMIF(H$6:H$46,"1",G$6:G$46)</f>
        <v>573</v>
      </c>
      <c r="Q15"/>
      <c r="T15"/>
      <c r="Y15" s="1"/>
    </row>
    <row r="16" spans="1:25" ht="15" customHeight="1" x14ac:dyDescent="0.2">
      <c r="A16" s="13" t="str">
        <v>Atn</v>
      </c>
      <c r="B16" s="28">
        <v>18314</v>
      </c>
      <c r="C16" s="30" t="str">
        <v>Swanson, Dansby</v>
      </c>
      <c r="D16" s="28" t="str">
        <v>CHN</v>
      </c>
      <c r="E16" s="28" t="str">
        <v>SS</v>
      </c>
      <c r="F16" s="28">
        <v>0</v>
      </c>
      <c r="G16" s="29">
        <v>590</v>
      </c>
      <c r="H16" s="28">
        <v>6</v>
      </c>
      <c r="I16" s="29">
        <v>619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customFormat="1" ht="15" customHeight="1" x14ac:dyDescent="0.2">
      <c r="A17" s="13" t="str">
        <v>Atn</v>
      </c>
      <c r="B17" s="28">
        <v>25979</v>
      </c>
      <c r="C17" s="30" t="str">
        <v>Nunez, Nasim</v>
      </c>
      <c r="D17" s="28" t="str">
        <v>WAN</v>
      </c>
      <c r="E17" s="28" t="str">
        <v>SS/2B</v>
      </c>
      <c r="F17" s="28">
        <v>0</v>
      </c>
      <c r="G17" s="29">
        <v>82</v>
      </c>
      <c r="H17" s="28">
        <v>6</v>
      </c>
      <c r="I17" s="29">
        <v>86</v>
      </c>
      <c r="J17" s="28">
        <v>0</v>
      </c>
      <c r="K17" s="28">
        <v>0</v>
      </c>
      <c r="L17" s="37">
        <v>0</v>
      </c>
      <c r="O17" s="5"/>
      <c r="P17" s="5"/>
      <c r="Q17" s="5"/>
    </row>
    <row r="18" spans="1:20" s="1" customFormat="1" ht="15" customHeight="1" x14ac:dyDescent="0.2">
      <c r="A18" s="13" t="str">
        <v>Atn</v>
      </c>
      <c r="B18" s="28">
        <v>26396</v>
      </c>
      <c r="C18" s="30" t="str">
        <v>Smith, Josh</v>
      </c>
      <c r="D18" s="28" t="str">
        <v>TEA</v>
      </c>
      <c r="E18" s="28" t="str">
        <v>SS/3B/1B</v>
      </c>
      <c r="F18" s="28">
        <v>0</v>
      </c>
      <c r="G18" s="29">
        <v>495</v>
      </c>
      <c r="H18" s="28">
        <v>6</v>
      </c>
      <c r="I18" s="29">
        <v>519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s="1" customFormat="1" ht="15" customHeight="1" x14ac:dyDescent="0.2">
      <c r="A19" s="13" t="str">
        <v>Atn</v>
      </c>
      <c r="B19" s="28">
        <v>19363</v>
      </c>
      <c r="C19" s="30" t="str">
        <v>Hays, Austin</v>
      </c>
      <c r="D19" s="28" t="str">
        <v>CIN</v>
      </c>
      <c r="E19" s="28" t="str">
        <v>LF</v>
      </c>
      <c r="F19" s="28">
        <v>0</v>
      </c>
      <c r="G19" s="29">
        <v>380</v>
      </c>
      <c r="H19" s="28">
        <v>7</v>
      </c>
      <c r="I19" s="29">
        <v>399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SUMIF(H$6:H$46,"10",F$6:F$46)</f>
        <v>179</v>
      </c>
      <c r="Q19" s="22">
        <f>SUMIF(H$6:H$46,"10",G$6:G$46)</f>
        <v>1003.3000000000001</v>
      </c>
      <c r="T19"/>
    </row>
    <row r="20" spans="1:20" customFormat="1" ht="15" customHeight="1" x14ac:dyDescent="0.2">
      <c r="A20" s="13" t="str">
        <v>Atn</v>
      </c>
      <c r="B20" s="28">
        <v>31564</v>
      </c>
      <c r="C20" s="30" t="str">
        <v>Roden, Alan</v>
      </c>
      <c r="D20" s="28" t="str">
        <v>TOA/MNA</v>
      </c>
      <c r="E20" s="28" t="str">
        <v>LF</v>
      </c>
      <c r="F20" s="28">
        <v>0</v>
      </c>
      <c r="G20" s="29">
        <v>136</v>
      </c>
      <c r="H20" s="28">
        <v>7</v>
      </c>
      <c r="I20" s="29">
        <v>142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SUMIF(H$6:H$46,"11",F$6:F$46)</f>
        <v>18</v>
      </c>
      <c r="Q20" s="22">
        <f>SUMIF(H$6:H$46,"11",G$6:G$46)</f>
        <v>662.28999999999985</v>
      </c>
    </row>
    <row r="21" spans="1:20" ht="15" customHeight="1" x14ac:dyDescent="0.2">
      <c r="A21" s="13" t="str">
        <v>Atn</v>
      </c>
      <c r="B21" s="28">
        <v>25779</v>
      </c>
      <c r="C21" s="30" t="str">
        <v>Tolbert, Tyler</v>
      </c>
      <c r="D21" s="28" t="str">
        <v>KCA</v>
      </c>
      <c r="E21" s="28" t="str">
        <v>CF</v>
      </c>
      <c r="F21" s="28">
        <v>0</v>
      </c>
      <c r="G21" s="29">
        <v>50</v>
      </c>
      <c r="H21" s="28">
        <v>8</v>
      </c>
      <c r="I21" s="29">
        <v>52</v>
      </c>
      <c r="J21" s="28">
        <v>0</v>
      </c>
      <c r="K21" s="28">
        <v>0</v>
      </c>
      <c r="L21" s="37">
        <v>0</v>
      </c>
      <c r="Q21" s="5">
        <f>(Q19+Q20)/162</f>
        <v>10.28141975308642</v>
      </c>
      <c r="T21"/>
    </row>
    <row r="22" spans="1:20" customFormat="1" ht="15" customHeight="1" x14ac:dyDescent="0.2">
      <c r="A22" s="13" t="str">
        <v>Atn</v>
      </c>
      <c r="B22" s="28">
        <v>25931</v>
      </c>
      <c r="C22" s="30" t="str">
        <v>Harris, Michael</v>
      </c>
      <c r="D22" s="28" t="str">
        <v>ATN</v>
      </c>
      <c r="E22" s="28" t="str">
        <v>CF</v>
      </c>
      <c r="F22" s="28">
        <v>0</v>
      </c>
      <c r="G22" s="29">
        <v>611</v>
      </c>
      <c r="H22" s="28">
        <v>8</v>
      </c>
      <c r="I22" s="29">
        <v>641</v>
      </c>
      <c r="J22" s="28">
        <v>0</v>
      </c>
      <c r="K22" s="28">
        <v>0</v>
      </c>
      <c r="L22" s="37">
        <v>0</v>
      </c>
    </row>
    <row r="23" spans="1:20" s="1" customFormat="1" ht="15" customHeight="1" x14ac:dyDescent="0.2">
      <c r="A23" s="13" t="str">
        <v>Atn</v>
      </c>
      <c r="B23" s="28">
        <v>26420</v>
      </c>
      <c r="C23" s="27" t="str">
        <v>Paris, Kyren</v>
      </c>
      <c r="D23" s="28" t="str">
        <v>LAA</v>
      </c>
      <c r="E23" s="28" t="str">
        <v>CF/2B</v>
      </c>
      <c r="F23" s="28">
        <v>0</v>
      </c>
      <c r="G23" s="29">
        <v>126</v>
      </c>
      <c r="H23" s="28">
        <v>8</v>
      </c>
      <c r="I23" s="29">
        <v>132</v>
      </c>
      <c r="J23" s="28">
        <v>0</v>
      </c>
      <c r="K23" s="29">
        <v>0</v>
      </c>
      <c r="L23" s="37">
        <v>0</v>
      </c>
      <c r="T23"/>
    </row>
    <row r="24" spans="1:20" ht="15" customHeight="1" x14ac:dyDescent="0.2">
      <c r="A24" s="13" t="str">
        <v>Atn</v>
      </c>
      <c r="B24" s="28">
        <v>15274</v>
      </c>
      <c r="C24" s="27" t="str">
        <v>Tauchman, Mike</v>
      </c>
      <c r="D24" s="28" t="str">
        <v>CHA</v>
      </c>
      <c r="E24" s="28" t="str">
        <v>RF</v>
      </c>
      <c r="F24" s="28">
        <v>0</v>
      </c>
      <c r="G24" s="29">
        <v>335</v>
      </c>
      <c r="H24" s="28">
        <v>9</v>
      </c>
      <c r="I24" s="29">
        <v>351</v>
      </c>
      <c r="J24" s="28">
        <v>0</v>
      </c>
      <c r="K24" s="29">
        <v>0</v>
      </c>
      <c r="L24" s="37">
        <v>0</v>
      </c>
      <c r="T24"/>
    </row>
    <row r="25" spans="1:20" s="1" customFormat="1" ht="15" customHeight="1" x14ac:dyDescent="0.2">
      <c r="A25" s="13" t="str">
        <v>Atn</v>
      </c>
      <c r="B25" s="28">
        <v>18401</v>
      </c>
      <c r="C25" s="27" t="str">
        <v>Acuna, Ronald</v>
      </c>
      <c r="D25" s="28" t="str">
        <v>ATN</v>
      </c>
      <c r="E25" s="28" t="str">
        <v>RF</v>
      </c>
      <c r="F25" s="28">
        <v>0</v>
      </c>
      <c r="G25" s="29">
        <v>338</v>
      </c>
      <c r="H25" s="28">
        <v>9</v>
      </c>
      <c r="I25" s="29">
        <v>354</v>
      </c>
      <c r="J25" s="28">
        <v>0</v>
      </c>
      <c r="K25" s="29">
        <v>0</v>
      </c>
      <c r="L25" s="37">
        <v>0</v>
      </c>
      <c r="T25"/>
    </row>
    <row r="26" spans="1:20" customFormat="1" ht="15" customHeight="1" x14ac:dyDescent="0.2">
      <c r="A26" s="13" t="str">
        <v>Atn</v>
      </c>
      <c r="B26" s="28">
        <v>9323</v>
      </c>
      <c r="C26" s="27" t="str">
        <v>Corbin, Patrick</v>
      </c>
      <c r="D26" s="28" t="str">
        <v>TEA</v>
      </c>
      <c r="E26" s="28" t="str">
        <v>SP</v>
      </c>
      <c r="F26" s="28">
        <v>30</v>
      </c>
      <c r="G26" s="29">
        <v>155.33000000000001</v>
      </c>
      <c r="H26" s="28">
        <v>10</v>
      </c>
      <c r="I26" s="29">
        <v>163</v>
      </c>
      <c r="J26" s="28">
        <v>0</v>
      </c>
      <c r="K26" s="29">
        <v>0</v>
      </c>
      <c r="L26" s="37">
        <v>0</v>
      </c>
    </row>
    <row r="27" spans="1:20" s="1" customFormat="1" ht="15" customHeight="1" x14ac:dyDescent="0.2">
      <c r="A27" s="13" t="str">
        <v>Atn</v>
      </c>
      <c r="B27" s="28">
        <v>12880</v>
      </c>
      <c r="C27" s="27" t="str">
        <v>Anderson, Tyler</v>
      </c>
      <c r="D27" s="28" t="str">
        <v>LAA</v>
      </c>
      <c r="E27" s="28" t="str">
        <v>SP</v>
      </c>
      <c r="F27" s="28">
        <v>26</v>
      </c>
      <c r="G27" s="29">
        <v>136.33000000000001</v>
      </c>
      <c r="H27" s="28">
        <v>10</v>
      </c>
      <c r="I27" s="29">
        <v>143</v>
      </c>
      <c r="J27" s="28">
        <v>0</v>
      </c>
      <c r="K27" s="29">
        <v>0</v>
      </c>
      <c r="L27" s="37">
        <v>0</v>
      </c>
      <c r="T27"/>
    </row>
    <row r="28" spans="1:20" customFormat="1" ht="15" customHeight="1" x14ac:dyDescent="0.2">
      <c r="A28" s="13" t="str">
        <v>Atn</v>
      </c>
      <c r="B28" s="28">
        <v>13743</v>
      </c>
      <c r="C28" s="27" t="str">
        <v>Fried, Max</v>
      </c>
      <c r="D28" s="28" t="str">
        <v>NYA</v>
      </c>
      <c r="E28" s="28" t="str">
        <v>SP</v>
      </c>
      <c r="F28" s="28">
        <v>32</v>
      </c>
      <c r="G28" s="29">
        <v>195.33</v>
      </c>
      <c r="H28" s="28">
        <v>10</v>
      </c>
      <c r="I28" s="29">
        <v>205</v>
      </c>
      <c r="J28" s="28">
        <v>0</v>
      </c>
      <c r="K28" s="29">
        <v>0</v>
      </c>
      <c r="L28" s="37">
        <v>0</v>
      </c>
      <c r="N28" s="5"/>
    </row>
    <row r="29" spans="1:20" ht="15" customHeight="1" x14ac:dyDescent="0.2">
      <c r="A29" s="13" t="str">
        <v>Atn</v>
      </c>
      <c r="B29" s="28">
        <v>16162</v>
      </c>
      <c r="C29" s="27" t="str">
        <v>Woodruff, Brandon</v>
      </c>
      <c r="D29" s="28" t="str">
        <v>MLN</v>
      </c>
      <c r="E29" s="28" t="str">
        <v>SP</v>
      </c>
      <c r="F29" s="28">
        <v>12</v>
      </c>
      <c r="G29" s="29">
        <v>64.66</v>
      </c>
      <c r="H29" s="28">
        <v>10</v>
      </c>
      <c r="I29" s="29">
        <v>67.666666666666671</v>
      </c>
      <c r="J29" s="28">
        <v>0</v>
      </c>
      <c r="K29" s="29">
        <v>0</v>
      </c>
      <c r="L29" s="37">
        <v>0</v>
      </c>
      <c r="M29"/>
    </row>
    <row r="30" spans="1:20" ht="15" customHeight="1" x14ac:dyDescent="0.2">
      <c r="A30" s="13" t="str">
        <v>Atn</v>
      </c>
      <c r="B30" s="28">
        <v>16944</v>
      </c>
      <c r="C30" s="27" t="str">
        <v>Holmes, Grant</v>
      </c>
      <c r="D30" s="28" t="str">
        <v>ATN</v>
      </c>
      <c r="E30" s="28" t="str">
        <v>SP</v>
      </c>
      <c r="F30" s="28">
        <v>21</v>
      </c>
      <c r="G30" s="29">
        <v>115</v>
      </c>
      <c r="H30" s="28">
        <v>10</v>
      </c>
      <c r="I30" s="29">
        <v>120.66666666666667</v>
      </c>
      <c r="J30" s="28">
        <v>0</v>
      </c>
      <c r="K30" s="29">
        <v>0</v>
      </c>
      <c r="L30" s="37">
        <v>0</v>
      </c>
      <c r="M30"/>
    </row>
    <row r="31" spans="1:20" ht="15" customHeight="1" x14ac:dyDescent="0.2">
      <c r="A31" s="13" t="str">
        <v>Atn</v>
      </c>
      <c r="B31" s="28">
        <v>27498</v>
      </c>
      <c r="C31" s="27" t="str">
        <v>Strider, Spencer</v>
      </c>
      <c r="D31" s="28" t="str">
        <v>ATN</v>
      </c>
      <c r="E31" s="28" t="str">
        <v>SP</v>
      </c>
      <c r="F31" s="28">
        <v>23</v>
      </c>
      <c r="G31" s="29">
        <v>125.33</v>
      </c>
      <c r="H31" s="28">
        <v>10</v>
      </c>
      <c r="I31" s="29">
        <v>131.33333333333334</v>
      </c>
      <c r="J31" s="28">
        <v>0</v>
      </c>
      <c r="K31" s="29">
        <v>0</v>
      </c>
      <c r="L31" s="37">
        <v>0</v>
      </c>
      <c r="M31"/>
    </row>
    <row r="32" spans="1:20" ht="15" customHeight="1" x14ac:dyDescent="0.2">
      <c r="A32" s="13" t="str">
        <v>Atn</v>
      </c>
      <c r="B32" s="28">
        <v>29960</v>
      </c>
      <c r="C32" s="27" t="str">
        <v>Smith-Shawver, AJ</v>
      </c>
      <c r="D32" s="28" t="str">
        <v>ATN</v>
      </c>
      <c r="E32" s="28" t="str">
        <v>SP</v>
      </c>
      <c r="F32" s="28">
        <v>9</v>
      </c>
      <c r="G32" s="29">
        <v>44.33</v>
      </c>
      <c r="H32" s="28">
        <v>10</v>
      </c>
      <c r="I32" s="29">
        <v>46.333333333333336</v>
      </c>
      <c r="J32" s="28">
        <v>0</v>
      </c>
      <c r="K32" s="29">
        <v>0</v>
      </c>
      <c r="L32" s="37">
        <v>0</v>
      </c>
      <c r="M32"/>
    </row>
    <row r="33" spans="1:13" ht="15" customHeight="1" x14ac:dyDescent="0.2">
      <c r="A33" s="13" t="str">
        <v>Atn</v>
      </c>
      <c r="B33" s="28">
        <v>31846</v>
      </c>
      <c r="C33" s="27" t="str">
        <v>Schwellenbach, Spencer</v>
      </c>
      <c r="D33" s="28" t="str">
        <v>ATN</v>
      </c>
      <c r="E33" s="28" t="str">
        <v>SP</v>
      </c>
      <c r="F33" s="28">
        <v>17</v>
      </c>
      <c r="G33" s="29">
        <v>110.66</v>
      </c>
      <c r="H33" s="28">
        <v>10</v>
      </c>
      <c r="I33" s="29">
        <v>116</v>
      </c>
      <c r="J33" s="28">
        <v>0</v>
      </c>
      <c r="K33" s="29">
        <v>0</v>
      </c>
      <c r="L33" s="37">
        <v>0</v>
      </c>
      <c r="M33"/>
    </row>
    <row r="34" spans="1:13" ht="15" customHeight="1" x14ac:dyDescent="0.2">
      <c r="A34" s="13" t="str">
        <v>Atn</v>
      </c>
      <c r="B34" s="28">
        <v>33527</v>
      </c>
      <c r="C34" s="27" t="str">
        <v>Waldrep, Hurston</v>
      </c>
      <c r="D34" s="28" t="str">
        <v>ATN</v>
      </c>
      <c r="E34" s="28" t="str">
        <v>SP/RP</v>
      </c>
      <c r="F34" s="28">
        <v>9</v>
      </c>
      <c r="G34" s="29">
        <v>56.33</v>
      </c>
      <c r="H34" s="28">
        <v>10</v>
      </c>
      <c r="I34" s="29">
        <v>59</v>
      </c>
      <c r="J34" s="28">
        <v>0</v>
      </c>
      <c r="K34" s="29">
        <v>0</v>
      </c>
      <c r="L34" s="37">
        <v>0</v>
      </c>
    </row>
    <row r="35" spans="1:13" ht="15" customHeight="1" x14ac:dyDescent="0.2">
      <c r="A35" s="13" t="str">
        <v>Atn</v>
      </c>
      <c r="B35" s="28">
        <v>14332</v>
      </c>
      <c r="C35" s="27" t="str">
        <v>Payamps, Joel</v>
      </c>
      <c r="D35" s="28" t="str">
        <v>MLN/ATN</v>
      </c>
      <c r="E35" s="28" t="str">
        <v>RP</v>
      </c>
      <c r="F35" s="28">
        <v>0</v>
      </c>
      <c r="G35" s="29">
        <v>26.33</v>
      </c>
      <c r="H35" s="28">
        <v>11</v>
      </c>
      <c r="I35" s="29">
        <v>27.333333333333332</v>
      </c>
      <c r="J35" s="28">
        <v>0</v>
      </c>
      <c r="K35" s="29">
        <v>0</v>
      </c>
      <c r="L35" s="37">
        <v>0</v>
      </c>
    </row>
    <row r="36" spans="1:13" ht="15" customHeight="1" x14ac:dyDescent="0.2">
      <c r="A36" s="13" t="str">
        <v>Atn</v>
      </c>
      <c r="B36" s="28">
        <v>16258</v>
      </c>
      <c r="C36" s="27" t="str">
        <v>Bummer, Aaron</v>
      </c>
      <c r="D36" s="28" t="str">
        <v>ATN</v>
      </c>
      <c r="E36" s="28" t="str">
        <v>RP/SP</v>
      </c>
      <c r="F36" s="28">
        <v>2</v>
      </c>
      <c r="G36" s="29">
        <v>54.33</v>
      </c>
      <c r="H36" s="28">
        <v>11</v>
      </c>
      <c r="I36" s="29">
        <v>57</v>
      </c>
      <c r="J36" s="28">
        <v>0</v>
      </c>
      <c r="K36" s="29">
        <v>0</v>
      </c>
      <c r="L36" s="37">
        <v>0</v>
      </c>
    </row>
    <row r="37" spans="1:13" ht="15" customHeight="1" x14ac:dyDescent="0.2">
      <c r="A37" s="13" t="str">
        <v>Atn</v>
      </c>
      <c r="B37" s="28">
        <v>17130</v>
      </c>
      <c r="C37" s="27" t="str">
        <v>Iglesias, Raisel</v>
      </c>
      <c r="D37" s="28" t="str">
        <v>ATN</v>
      </c>
      <c r="E37" s="28" t="str">
        <v>RP</v>
      </c>
      <c r="F37" s="28">
        <v>0</v>
      </c>
      <c r="G37" s="29">
        <v>67.33</v>
      </c>
      <c r="H37" s="28">
        <v>11</v>
      </c>
      <c r="I37" s="29">
        <v>70.666666666666671</v>
      </c>
      <c r="J37" s="28">
        <v>0</v>
      </c>
      <c r="K37" s="29">
        <v>0</v>
      </c>
      <c r="L37" s="37">
        <v>0</v>
      </c>
    </row>
    <row r="38" spans="1:13" ht="15" customHeight="1" x14ac:dyDescent="0.2">
      <c r="A38" s="13" t="str">
        <v>Atn</v>
      </c>
      <c r="B38" s="28">
        <v>18297</v>
      </c>
      <c r="C38" s="27" t="str">
        <v>Kinley, Tyler</v>
      </c>
      <c r="D38" s="28" t="str">
        <v>CON/ATN</v>
      </c>
      <c r="E38" s="28" t="str">
        <v>RP</v>
      </c>
      <c r="F38" s="28">
        <v>0</v>
      </c>
      <c r="G38" s="29">
        <v>72.66</v>
      </c>
      <c r="H38" s="28">
        <v>11</v>
      </c>
      <c r="I38" s="29">
        <v>76</v>
      </c>
      <c r="J38" s="28">
        <v>0</v>
      </c>
      <c r="K38" s="29">
        <v>0</v>
      </c>
      <c r="L38" s="37">
        <v>0</v>
      </c>
    </row>
    <row r="39" spans="1:13" ht="15" customHeight="1" x14ac:dyDescent="0.2">
      <c r="A39" s="13" t="str">
        <v>Atn</v>
      </c>
      <c r="B39" s="28">
        <v>20191</v>
      </c>
      <c r="C39" s="27" t="str">
        <v>Whitlock, Garrett</v>
      </c>
      <c r="D39" s="28" t="str">
        <v>BOA</v>
      </c>
      <c r="E39" s="28" t="str">
        <v>RP</v>
      </c>
      <c r="F39" s="28">
        <v>0</v>
      </c>
      <c r="G39" s="29">
        <v>72</v>
      </c>
      <c r="H39" s="28">
        <v>11</v>
      </c>
      <c r="I39" s="29">
        <v>75.333333333333329</v>
      </c>
      <c r="J39" s="28">
        <v>0</v>
      </c>
      <c r="K39" s="29">
        <v>0</v>
      </c>
      <c r="L39" s="37">
        <v>0</v>
      </c>
    </row>
    <row r="40" spans="1:13" ht="15" customHeight="1" x14ac:dyDescent="0.2">
      <c r="A40" s="13" t="str">
        <v>Atn</v>
      </c>
      <c r="B40" s="28">
        <v>20385</v>
      </c>
      <c r="C40" s="27" t="str">
        <v>Mattson, Isaac</v>
      </c>
      <c r="D40" s="28" t="str">
        <v>PIN</v>
      </c>
      <c r="E40" s="28" t="str">
        <v>RP</v>
      </c>
      <c r="F40" s="28">
        <v>0</v>
      </c>
      <c r="G40" s="29">
        <v>47.66</v>
      </c>
      <c r="H40" s="28">
        <v>11</v>
      </c>
      <c r="I40" s="29">
        <v>50</v>
      </c>
      <c r="J40" s="28">
        <v>0</v>
      </c>
      <c r="K40" s="29">
        <v>0</v>
      </c>
      <c r="L40" s="37">
        <v>0</v>
      </c>
    </row>
    <row r="41" spans="1:13" ht="15" customHeight="1" x14ac:dyDescent="0.2">
      <c r="A41" s="13" t="str">
        <v>Atn</v>
      </c>
      <c r="B41" s="28">
        <v>22717</v>
      </c>
      <c r="C41" s="27" t="str">
        <v>Zerpa, Angel</v>
      </c>
      <c r="D41" s="28" t="str">
        <v>KCA</v>
      </c>
      <c r="E41" s="28" t="str">
        <v>RP</v>
      </c>
      <c r="F41" s="28">
        <v>2</v>
      </c>
      <c r="G41" s="29">
        <v>64.66</v>
      </c>
      <c r="H41" s="28">
        <v>11</v>
      </c>
      <c r="I41" s="29">
        <v>67.666666666666671</v>
      </c>
      <c r="J41" s="28">
        <v>0</v>
      </c>
      <c r="K41" s="29">
        <v>0</v>
      </c>
      <c r="L41" s="37">
        <v>0</v>
      </c>
    </row>
    <row r="42" spans="1:13" ht="15" customHeight="1" x14ac:dyDescent="0.2">
      <c r="A42" s="13" t="str">
        <v>Atn</v>
      </c>
      <c r="B42" s="28">
        <v>23363</v>
      </c>
      <c r="C42" s="27" t="str">
        <v>Garcia, Robert</v>
      </c>
      <c r="D42" s="28" t="str">
        <v>TEA</v>
      </c>
      <c r="E42" s="28" t="str">
        <v>RP</v>
      </c>
      <c r="F42" s="28">
        <v>0</v>
      </c>
      <c r="G42" s="29">
        <v>64</v>
      </c>
      <c r="H42" s="28">
        <v>11</v>
      </c>
      <c r="I42" s="29">
        <v>67</v>
      </c>
      <c r="J42" s="28">
        <v>0</v>
      </c>
      <c r="K42" s="29">
        <v>0</v>
      </c>
      <c r="L42" s="37">
        <v>0</v>
      </c>
    </row>
    <row r="43" spans="1:13" ht="15" customHeight="1" x14ac:dyDescent="0.2">
      <c r="A43" s="13" t="str">
        <v>Atn</v>
      </c>
      <c r="B43" s="28">
        <v>23550</v>
      </c>
      <c r="C43" s="27" t="str">
        <v>Ashby, Aaron</v>
      </c>
      <c r="D43" s="28" t="str">
        <v>MLN</v>
      </c>
      <c r="E43" s="28" t="str">
        <v>RP/SP</v>
      </c>
      <c r="F43" s="28">
        <v>1</v>
      </c>
      <c r="G43" s="29">
        <v>66.66</v>
      </c>
      <c r="H43" s="28">
        <v>11</v>
      </c>
      <c r="I43" s="29">
        <v>69.666666666666671</v>
      </c>
      <c r="J43" s="28">
        <v>0</v>
      </c>
      <c r="K43" s="29">
        <v>0</v>
      </c>
      <c r="L43" s="37">
        <v>0</v>
      </c>
    </row>
    <row r="44" spans="1:13" ht="15" customHeight="1" x14ac:dyDescent="0.2">
      <c r="A44" s="13" t="str">
        <v>Atn</v>
      </c>
      <c r="B44" s="28">
        <v>23793</v>
      </c>
      <c r="C44" s="27" t="str">
        <v>Ashcraft, Braxton</v>
      </c>
      <c r="D44" s="28" t="str">
        <v>PIN</v>
      </c>
      <c r="E44" s="28" t="str">
        <v>RP/SP</v>
      </c>
      <c r="F44" s="28">
        <v>8</v>
      </c>
      <c r="G44" s="29">
        <v>69.66</v>
      </c>
      <c r="H44" s="28">
        <v>11</v>
      </c>
      <c r="I44" s="29">
        <v>73</v>
      </c>
      <c r="J44" s="28">
        <v>0</v>
      </c>
      <c r="K44" s="29">
        <v>0</v>
      </c>
      <c r="L44" s="37">
        <v>0</v>
      </c>
    </row>
    <row r="45" spans="1:13" ht="15" customHeight="1" x14ac:dyDescent="0.2">
      <c r="A45" s="13" t="str">
        <v>Atn</v>
      </c>
      <c r="B45" s="28">
        <v>27932</v>
      </c>
      <c r="C45" s="27" t="str">
        <v>Seymour, Ian</v>
      </c>
      <c r="D45" s="28" t="str">
        <v>TBA</v>
      </c>
      <c r="E45" s="28" t="str">
        <v>RP/SP</v>
      </c>
      <c r="F45" s="28">
        <v>5</v>
      </c>
      <c r="G45" s="29">
        <v>57</v>
      </c>
      <c r="H45" s="28">
        <v>11</v>
      </c>
      <c r="I45" s="29">
        <v>59.666666666666664</v>
      </c>
      <c r="J45" s="28">
        <v>0</v>
      </c>
      <c r="K45" s="29">
        <v>0</v>
      </c>
      <c r="L45" s="37">
        <v>0</v>
      </c>
    </row>
    <row r="46" spans="1:13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3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3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12" ht="15.75" x14ac:dyDescent="0.25">
      <c r="A50" s="43" t="s">
        <v>167</v>
      </c>
    </row>
    <row r="51" spans="1:12" x14ac:dyDescent="0.2">
      <c r="A51" s="13"/>
      <c r="B51" s="44"/>
      <c r="C51" s="61"/>
      <c r="D51" s="59"/>
      <c r="E51" s="47"/>
      <c r="F51" s="48"/>
      <c r="G51" s="44"/>
      <c r="H51" s="47"/>
      <c r="I51" s="47"/>
      <c r="J51" s="64"/>
      <c r="K51" s="65"/>
      <c r="L51" s="66"/>
    </row>
    <row r="52" spans="1:12" x14ac:dyDescent="0.2">
      <c r="A52" s="13"/>
      <c r="B52" s="44"/>
      <c r="C52" s="61"/>
      <c r="D52" s="59"/>
      <c r="E52" s="47"/>
      <c r="F52" s="48"/>
      <c r="G52" s="44"/>
      <c r="H52" s="47"/>
      <c r="I52" s="47"/>
      <c r="J52" s="64"/>
      <c r="K52" s="65"/>
      <c r="L52" s="66"/>
    </row>
    <row r="53" spans="1:12" x14ac:dyDescent="0.2">
      <c r="A53" s="13"/>
      <c r="B53" s="44"/>
      <c r="C53" s="61"/>
      <c r="D53" s="59"/>
      <c r="E53" s="47"/>
      <c r="F53" s="48"/>
      <c r="G53" s="44"/>
      <c r="H53" s="47"/>
      <c r="I53" s="49"/>
      <c r="J53" s="64"/>
      <c r="K53" s="65"/>
      <c r="L53" s="66"/>
    </row>
    <row r="54" spans="1:12" x14ac:dyDescent="0.2">
      <c r="A54" s="13"/>
      <c r="B54" s="44"/>
      <c r="C54" s="61"/>
      <c r="D54" s="54"/>
      <c r="E54" s="51"/>
      <c r="F54" s="48"/>
      <c r="G54" s="44"/>
      <c r="H54" s="51"/>
      <c r="I54" s="51"/>
      <c r="J54" s="64"/>
      <c r="K54" s="64"/>
      <c r="L54" s="66"/>
    </row>
    <row r="55" spans="1:12" x14ac:dyDescent="0.2">
      <c r="A55" s="13"/>
      <c r="B55" s="44"/>
      <c r="C55" s="61"/>
      <c r="D55" s="59"/>
      <c r="E55" s="47"/>
      <c r="F55" s="48"/>
      <c r="G55" s="44"/>
      <c r="H55" s="47"/>
      <c r="I55" s="47"/>
      <c r="J55" s="64"/>
      <c r="K55" s="65"/>
      <c r="L55" s="66"/>
    </row>
    <row r="56" spans="1:12" x14ac:dyDescent="0.2">
      <c r="A56" s="13"/>
      <c r="B56" s="44"/>
      <c r="C56" s="61"/>
      <c r="D56" s="54"/>
      <c r="E56" s="47"/>
      <c r="F56" s="48"/>
      <c r="G56" s="44"/>
      <c r="H56" s="47"/>
      <c r="I56" s="47"/>
      <c r="J56" s="64"/>
      <c r="K56" s="65"/>
      <c r="L56" s="66"/>
    </row>
    <row r="57" spans="1:12" x14ac:dyDescent="0.2">
      <c r="A57" s="13"/>
      <c r="B57" s="44"/>
      <c r="C57" s="61"/>
      <c r="D57" s="59"/>
      <c r="E57" s="47"/>
      <c r="F57" s="48"/>
      <c r="G57" s="44"/>
      <c r="H57" s="47"/>
      <c r="I57" s="49"/>
      <c r="J57" s="64"/>
      <c r="K57" s="65"/>
      <c r="L57" s="66"/>
    </row>
    <row r="58" spans="1:12" x14ac:dyDescent="0.2">
      <c r="A58" s="13"/>
      <c r="B58" s="13"/>
      <c r="C58" s="62"/>
      <c r="D58" s="14"/>
      <c r="E58" s="51"/>
      <c r="F58" s="13"/>
      <c r="G58" s="13"/>
      <c r="H58" s="51"/>
      <c r="I58" s="53"/>
      <c r="J58" s="64"/>
      <c r="K58" s="64"/>
      <c r="L58" s="66"/>
    </row>
    <row r="59" spans="1:12" x14ac:dyDescent="0.2">
      <c r="A59" s="13"/>
      <c r="B59" s="13"/>
      <c r="C59" s="62"/>
      <c r="D59" s="14"/>
      <c r="E59" s="47"/>
      <c r="F59" s="13"/>
      <c r="G59" s="13"/>
      <c r="H59" s="51"/>
      <c r="I59" s="53"/>
      <c r="J59" s="64"/>
      <c r="K59" s="64"/>
      <c r="L59" s="66"/>
    </row>
    <row r="60" spans="1:12" x14ac:dyDescent="0.2">
      <c r="A60" s="13"/>
      <c r="B60" s="13"/>
      <c r="C60" s="62"/>
      <c r="D60" s="14"/>
      <c r="E60" s="47"/>
      <c r="F60" s="13"/>
      <c r="G60" s="13"/>
      <c r="H60" s="51"/>
      <c r="I60" s="53"/>
      <c r="J60" s="64"/>
      <c r="K60" s="64"/>
      <c r="L60" s="66"/>
    </row>
    <row r="61" spans="1:12" x14ac:dyDescent="0.2">
      <c r="A61" s="13"/>
      <c r="B61" s="13"/>
      <c r="C61" s="62"/>
      <c r="D61" s="54"/>
      <c r="E61" s="47"/>
      <c r="F61" s="13"/>
      <c r="G61" s="13"/>
      <c r="H61" s="51"/>
      <c r="I61" s="53"/>
      <c r="J61" s="64"/>
      <c r="K61" s="64"/>
      <c r="L61" s="66"/>
    </row>
    <row r="62" spans="1:12" x14ac:dyDescent="0.2">
      <c r="A62" s="13"/>
      <c r="B62" s="13"/>
      <c r="C62" s="62"/>
      <c r="D62" s="14"/>
      <c r="E62" s="47"/>
      <c r="F62" s="13"/>
      <c r="G62" s="13"/>
      <c r="H62" s="51"/>
      <c r="I62" s="53"/>
      <c r="J62" s="64"/>
      <c r="K62" s="64"/>
      <c r="L62" s="66"/>
    </row>
    <row r="63" spans="1:12" x14ac:dyDescent="0.2">
      <c r="A63" s="13"/>
      <c r="B63" s="13"/>
      <c r="C63" s="62"/>
      <c r="D63" s="14"/>
      <c r="E63" s="47"/>
      <c r="F63" s="13"/>
      <c r="G63" s="13"/>
      <c r="H63" s="51"/>
      <c r="I63" s="53"/>
      <c r="J63" s="64"/>
      <c r="K63" s="64"/>
      <c r="L63" s="66"/>
    </row>
    <row r="64" spans="1:12" x14ac:dyDescent="0.2">
      <c r="A64" s="13"/>
      <c r="B64" s="13"/>
      <c r="C64" s="62"/>
      <c r="D64" s="14"/>
      <c r="E64" s="47"/>
      <c r="F64" s="13"/>
      <c r="G64" s="13"/>
      <c r="H64" s="47"/>
      <c r="I64" s="49"/>
      <c r="J64" s="64"/>
      <c r="K64" s="64"/>
      <c r="L64" s="66"/>
    </row>
    <row r="65" spans="1:12" x14ac:dyDescent="0.2">
      <c r="A65" s="13"/>
      <c r="B65" s="13"/>
      <c r="C65" s="62"/>
      <c r="D65" s="14"/>
      <c r="E65" s="58"/>
      <c r="F65" s="13"/>
      <c r="G65" s="13"/>
      <c r="H65" s="47"/>
      <c r="I65" s="53"/>
      <c r="J65" s="64"/>
      <c r="K65" s="64"/>
      <c r="L65" s="66"/>
    </row>
    <row r="66" spans="1:12" x14ac:dyDescent="0.2">
      <c r="A66" s="13"/>
      <c r="B66" s="13"/>
      <c r="C66" s="62"/>
      <c r="D66" s="14"/>
      <c r="E66" s="58"/>
      <c r="F66" s="13"/>
      <c r="G66" s="13"/>
      <c r="H66" s="47"/>
      <c r="I66" s="53"/>
      <c r="J66" s="64"/>
      <c r="K66" s="64"/>
      <c r="L66" s="66"/>
    </row>
    <row r="67" spans="1:12" x14ac:dyDescent="0.2">
      <c r="A67" s="13"/>
      <c r="B67" s="13"/>
      <c r="C67" s="62"/>
      <c r="D67" s="14"/>
      <c r="E67" s="47"/>
      <c r="F67" s="13"/>
      <c r="G67" s="13"/>
      <c r="H67" s="51"/>
      <c r="I67" s="51"/>
      <c r="J67" s="64"/>
      <c r="K67" s="64"/>
      <c r="L67" s="66"/>
    </row>
    <row r="68" spans="1:12" x14ac:dyDescent="0.2">
      <c r="A68" s="13"/>
      <c r="B68" s="28"/>
      <c r="C68" s="27"/>
      <c r="D68" s="28"/>
      <c r="E68" s="28"/>
      <c r="F68" s="36"/>
      <c r="G68" s="29"/>
      <c r="H68" s="28"/>
      <c r="I68" s="29"/>
    </row>
  </sheetData>
  <sortState xmlns:xlrd2="http://schemas.microsoft.com/office/spreadsheetml/2017/richdata2" ref="A47:I64">
    <sortCondition ref="H47:H64"/>
    <sortCondition ref="C47:C64"/>
  </sortState>
  <mergeCells count="2">
    <mergeCell ref="B1:D1"/>
    <mergeCell ref="G1:I1"/>
  </mergeCells>
  <phoneticPr fontId="0" type="noConversion"/>
  <conditionalFormatting sqref="D6:D48">
    <cfRule type="containsText" dxfId="106" priority="7" operator="containsText" text="ATN">
      <formula>NOT(ISERROR(SEARCH("ATN",D6)))</formula>
    </cfRule>
  </conditionalFormatting>
  <conditionalFormatting sqref="G1:I62">
    <cfRule type="cellIs" dxfId="105" priority="1" operator="equal">
      <formula>"NC"</formula>
    </cfRule>
  </conditionalFormatting>
  <conditionalFormatting sqref="G68:I1048576">
    <cfRule type="cellIs" dxfId="104" priority="5" operator="equal">
      <formula>"NC"</formula>
    </cfRule>
  </conditionalFormatting>
  <conditionalFormatting sqref="I63 H64:H67">
    <cfRule type="cellIs" dxfId="103" priority="3" operator="equal">
      <formula>"NC"</formula>
    </cfRule>
  </conditionalFormatting>
  <hyperlinks>
    <hyperlink ref="I2" r:id="rId1" xr:uid="{55F50A8B-0D61-4384-A859-62B1937F6C6B}"/>
  </hyperlinks>
  <printOptions horizontalCentered="1" verticalCentered="1"/>
  <pageMargins left="0" right="0" top="1" bottom="0" header="0" footer="0"/>
  <pageSetup orientation="portrait" horizontalDpi="4294967293" verticalDpi="4294967293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T1048556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42</v>
      </c>
      <c r="C1" s="85"/>
      <c r="D1" s="85"/>
      <c r="F1" s="2" t="s">
        <v>1</v>
      </c>
      <c r="G1" s="86" t="s">
        <v>134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135</v>
      </c>
      <c r="K2" s="26" t="s">
        <v>114</v>
      </c>
      <c r="L2" s="10" cm="1">
        <f t="array" aca="1" ref="L2" ca="1">COUNTIF(A6:A48,RIGHT(CELL("filename",A1),3))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_xlfn._xlws.FILTER(Players!$A:$L,Players!$A:$A="Kca","")</f>
        <v>Kca</v>
      </c>
      <c r="B6" s="28">
        <v>7304</v>
      </c>
      <c r="C6" s="27" t="str">
        <v>Perez, Salvador</v>
      </c>
      <c r="D6" s="28" t="str">
        <v>KCA</v>
      </c>
      <c r="E6" s="28" t="str">
        <v>CA/1B</v>
      </c>
      <c r="F6" s="28">
        <v>0</v>
      </c>
      <c r="G6" s="28">
        <v>597</v>
      </c>
      <c r="H6" s="28">
        <v>2</v>
      </c>
      <c r="I6" s="28">
        <v>626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</row>
    <row r="7" spans="1:20" ht="15" customHeight="1" x14ac:dyDescent="0.2">
      <c r="A7" s="13" t="str">
        <v>Kca</v>
      </c>
      <c r="B7" s="28">
        <v>29478</v>
      </c>
      <c r="C7" s="27" t="str">
        <v>Jensen, Carter</v>
      </c>
      <c r="D7" s="28" t="str">
        <v>KCA</v>
      </c>
      <c r="E7" s="28" t="str">
        <v>CA</v>
      </c>
      <c r="F7" s="28">
        <v>0</v>
      </c>
      <c r="G7" s="28">
        <v>60</v>
      </c>
      <c r="H7" s="28">
        <v>2</v>
      </c>
      <c r="I7" s="28">
        <v>63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799</v>
      </c>
      <c r="Q7"/>
      <c r="T7"/>
    </row>
    <row r="8" spans="1:20" ht="15" customHeight="1" x14ac:dyDescent="0.2">
      <c r="A8" s="13" t="str">
        <v>Kca</v>
      </c>
      <c r="B8" s="28">
        <v>31382</v>
      </c>
      <c r="C8" s="27" t="str">
        <v>Rushing, Dalton</v>
      </c>
      <c r="D8" s="28" t="str">
        <v>LAN</v>
      </c>
      <c r="E8" s="28" t="str">
        <v>CA</v>
      </c>
      <c r="F8" s="28">
        <v>0</v>
      </c>
      <c r="G8" s="28">
        <v>142</v>
      </c>
      <c r="H8" s="28">
        <v>2</v>
      </c>
      <c r="I8" s="28">
        <v>149</v>
      </c>
      <c r="J8" s="28">
        <v>0</v>
      </c>
      <c r="K8" s="28">
        <v>0</v>
      </c>
      <c r="L8" s="37">
        <v>0</v>
      </c>
      <c r="O8" s="21" t="s">
        <v>4</v>
      </c>
      <c r="P8" s="21">
        <f>SUMIF(H$6:H$48,"3",G$6:G$48)</f>
        <v>621</v>
      </c>
      <c r="Q8"/>
      <c r="T8"/>
    </row>
    <row r="9" spans="1:20" customFormat="1" ht="15" customHeight="1" x14ac:dyDescent="0.2">
      <c r="A9" s="13" t="str">
        <v>Kca</v>
      </c>
      <c r="B9" s="28">
        <v>27676</v>
      </c>
      <c r="C9" s="27" t="str">
        <v>Pasquantino, Vinnie</v>
      </c>
      <c r="D9" s="28" t="str">
        <v>KCA</v>
      </c>
      <c r="E9" s="28" t="str">
        <v>1B</v>
      </c>
      <c r="F9" s="28">
        <v>0</v>
      </c>
      <c r="G9" s="28">
        <v>621</v>
      </c>
      <c r="H9" s="28">
        <v>3</v>
      </c>
      <c r="I9" s="28">
        <v>652</v>
      </c>
      <c r="J9" s="28">
        <v>0</v>
      </c>
      <c r="K9" s="28">
        <v>0</v>
      </c>
      <c r="L9" s="37">
        <v>0</v>
      </c>
      <c r="M9" s="1"/>
      <c r="N9" s="1"/>
      <c r="O9" s="21" t="s">
        <v>6</v>
      </c>
      <c r="P9" s="21">
        <f>SUMIF(H$6:H$48,"4",G$6:G$48)</f>
        <v>809</v>
      </c>
    </row>
    <row r="10" spans="1:20" s="5" customFormat="1" ht="15" customHeight="1" x14ac:dyDescent="0.2">
      <c r="A10" s="13" t="str">
        <v>Kca</v>
      </c>
      <c r="B10" s="28">
        <v>21523</v>
      </c>
      <c r="C10" s="27" t="str">
        <v>India, Jonathan</v>
      </c>
      <c r="D10" s="28" t="str">
        <v>KCA</v>
      </c>
      <c r="E10" s="28" t="str">
        <v>2B</v>
      </c>
      <c r="F10" s="28">
        <v>0</v>
      </c>
      <c r="G10" s="28">
        <v>497</v>
      </c>
      <c r="H10" s="28">
        <v>4</v>
      </c>
      <c r="I10" s="28">
        <v>521</v>
      </c>
      <c r="J10" s="28">
        <v>0</v>
      </c>
      <c r="K10" s="28">
        <v>0</v>
      </c>
      <c r="L10" s="37">
        <v>0</v>
      </c>
      <c r="M10" s="1"/>
      <c r="O10" s="21" t="s">
        <v>8</v>
      </c>
      <c r="P10" s="21">
        <f>SUMIF(H$6:H$48,"5",G$6:G$48)</f>
        <v>595</v>
      </c>
      <c r="Q10"/>
      <c r="T10"/>
    </row>
    <row r="11" spans="1:20" ht="15" customHeight="1" x14ac:dyDescent="0.2">
      <c r="A11" s="13" t="str">
        <v>Kca</v>
      </c>
      <c r="B11" s="28">
        <v>27577</v>
      </c>
      <c r="C11" s="27" t="str">
        <v>Schmitt, Casey</v>
      </c>
      <c r="D11" s="28" t="str">
        <v>SFN</v>
      </c>
      <c r="E11" s="28" t="str">
        <v>2B/3B</v>
      </c>
      <c r="F11" s="28">
        <v>0</v>
      </c>
      <c r="G11" s="28">
        <v>312</v>
      </c>
      <c r="H11" s="28">
        <v>4</v>
      </c>
      <c r="I11" s="28">
        <v>327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SUMIF(H$6:H$48,"6",G$6:G$48)</f>
        <v>623</v>
      </c>
      <c r="Q11"/>
      <c r="T11"/>
    </row>
    <row r="12" spans="1:20" ht="15" customHeight="1" x14ac:dyDescent="0.2">
      <c r="A12" s="13" t="str">
        <v>Kca</v>
      </c>
      <c r="B12" s="28">
        <v>22715</v>
      </c>
      <c r="C12" s="27" t="str">
        <v>Garcia, Maikel</v>
      </c>
      <c r="D12" s="28" t="str">
        <v>KCA</v>
      </c>
      <c r="E12" s="28" t="str">
        <v>3B</v>
      </c>
      <c r="F12" s="28">
        <v>0</v>
      </c>
      <c r="G12" s="28">
        <v>595</v>
      </c>
      <c r="H12" s="28">
        <v>5</v>
      </c>
      <c r="I12" s="28">
        <v>624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SUMIF(H$6:H$48,"7",G$6:G$48)</f>
        <v>357</v>
      </c>
      <c r="Q12"/>
      <c r="T12"/>
    </row>
    <row r="13" spans="1:20" ht="15" customHeight="1" x14ac:dyDescent="0.2">
      <c r="A13" s="13" t="str">
        <v>Kca</v>
      </c>
      <c r="B13" s="28">
        <v>25764</v>
      </c>
      <c r="C13" s="27" t="str">
        <v>Witt Jr, Bobby</v>
      </c>
      <c r="D13" s="28" t="str">
        <v>KCA</v>
      </c>
      <c r="E13" s="28" t="str">
        <v>SS</v>
      </c>
      <c r="F13" s="28">
        <v>0</v>
      </c>
      <c r="G13" s="28">
        <v>623</v>
      </c>
      <c r="H13" s="28">
        <v>6</v>
      </c>
      <c r="I13" s="28">
        <v>654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SUMIF(H$6:H$48,"8",G$6:G$48)</f>
        <v>1042</v>
      </c>
      <c r="Q13"/>
      <c r="T13"/>
    </row>
    <row r="14" spans="1:20" customFormat="1" ht="15" customHeight="1" x14ac:dyDescent="0.2">
      <c r="A14" s="13" t="str">
        <v>Kca</v>
      </c>
      <c r="B14" s="28">
        <v>21626</v>
      </c>
      <c r="C14" s="27" t="str">
        <v>Conine, Griffin</v>
      </c>
      <c r="D14" s="28" t="str">
        <v>MMN</v>
      </c>
      <c r="E14" s="28" t="str">
        <v>LF</v>
      </c>
      <c r="F14" s="28">
        <v>0</v>
      </c>
      <c r="G14" s="28">
        <v>79</v>
      </c>
      <c r="H14" s="28">
        <v>7</v>
      </c>
      <c r="I14" s="28">
        <v>82</v>
      </c>
      <c r="J14" s="28">
        <v>0</v>
      </c>
      <c r="K14" s="28">
        <v>0</v>
      </c>
      <c r="L14" s="37">
        <v>0</v>
      </c>
      <c r="M14" s="1"/>
      <c r="N14" s="1"/>
      <c r="O14" s="21" t="s">
        <v>12</v>
      </c>
      <c r="P14" s="22">
        <f>SUMIF(H$6:H$48,"9",G$6:G$48)</f>
        <v>1162</v>
      </c>
    </row>
    <row r="15" spans="1:20" ht="15" customHeight="1" x14ac:dyDescent="0.2">
      <c r="A15" s="13" t="str">
        <v>Kca</v>
      </c>
      <c r="B15" s="28">
        <v>21897</v>
      </c>
      <c r="C15" s="27" t="str">
        <v>Morel, Christopher</v>
      </c>
      <c r="D15" s="28" t="str">
        <v>TBA</v>
      </c>
      <c r="E15" s="28" t="str">
        <v>LF</v>
      </c>
      <c r="F15" s="28">
        <v>0</v>
      </c>
      <c r="G15" s="28">
        <v>278</v>
      </c>
      <c r="H15" s="28">
        <v>7</v>
      </c>
      <c r="I15" s="28">
        <v>291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SUMIF(H$6:H$48,"1",G$6:G$48)</f>
        <v>0</v>
      </c>
      <c r="Q15"/>
      <c r="T15"/>
    </row>
    <row r="16" spans="1:20" ht="15" customHeight="1" x14ac:dyDescent="0.2">
      <c r="A16" s="13" t="str">
        <v>Kca</v>
      </c>
      <c r="B16" s="28">
        <v>16939</v>
      </c>
      <c r="C16" s="27" t="str">
        <v>Thomas, Lane</v>
      </c>
      <c r="D16" s="28" t="str">
        <v>CLA</v>
      </c>
      <c r="E16" s="28" t="str">
        <v>CF</v>
      </c>
      <c r="F16" s="28">
        <v>0</v>
      </c>
      <c r="G16" s="28">
        <v>125</v>
      </c>
      <c r="H16" s="28">
        <v>8</v>
      </c>
      <c r="I16" s="28">
        <v>131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Kca</v>
      </c>
      <c r="B17" s="28">
        <v>21614</v>
      </c>
      <c r="C17" s="27" t="str">
        <v>Isbel, Kyle</v>
      </c>
      <c r="D17" s="28" t="str">
        <v>KCA</v>
      </c>
      <c r="E17" s="28" t="str">
        <v>CF</v>
      </c>
      <c r="F17" s="28">
        <v>0</v>
      </c>
      <c r="G17" s="28">
        <v>368</v>
      </c>
      <c r="H17" s="28">
        <v>8</v>
      </c>
      <c r="I17" s="28">
        <v>386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Kca</v>
      </c>
      <c r="B18" s="28">
        <v>28806</v>
      </c>
      <c r="C18" s="27" t="str">
        <v>Chourio, Jackson</v>
      </c>
      <c r="D18" s="28" t="str">
        <v>MLN</v>
      </c>
      <c r="E18" s="28" t="str">
        <v>CF/LF</v>
      </c>
      <c r="F18" s="28">
        <v>0</v>
      </c>
      <c r="G18" s="28">
        <v>549</v>
      </c>
      <c r="H18" s="28">
        <v>8</v>
      </c>
      <c r="I18" s="28">
        <v>576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Kca</v>
      </c>
      <c r="B19" s="28">
        <v>18123</v>
      </c>
      <c r="C19" s="27" t="str">
        <v>Lukes, Nathan</v>
      </c>
      <c r="D19" s="28" t="str">
        <v>TOA</v>
      </c>
      <c r="E19" s="28" t="str">
        <v>RF/LF/CF</v>
      </c>
      <c r="F19" s="28">
        <v>0</v>
      </c>
      <c r="G19" s="29">
        <v>388</v>
      </c>
      <c r="H19" s="28">
        <v>9</v>
      </c>
      <c r="I19" s="29">
        <v>407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SUMIF(H$6:H$48,"10",F$6:F$48)</f>
        <v>184</v>
      </c>
      <c r="Q19" s="22">
        <f>SUMIF(H$6:H$48,"10",G$6:G$48)</f>
        <v>1030.95</v>
      </c>
      <c r="T19"/>
    </row>
    <row r="20" spans="1:20" ht="15" customHeight="1" x14ac:dyDescent="0.2">
      <c r="A20" s="13" t="str">
        <v>Kca</v>
      </c>
      <c r="B20" s="28">
        <v>25878</v>
      </c>
      <c r="C20" s="27" t="str">
        <v>Carroll, Corbin</v>
      </c>
      <c r="D20" s="28" t="str">
        <v>ARN</v>
      </c>
      <c r="E20" s="28" t="str">
        <v>RF</v>
      </c>
      <c r="F20" s="28">
        <v>0</v>
      </c>
      <c r="G20" s="29">
        <v>564</v>
      </c>
      <c r="H20" s="28">
        <v>9</v>
      </c>
      <c r="I20" s="29">
        <v>592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SUMIF(H$6:H$48,"11",F$6:F$48)</f>
        <v>1</v>
      </c>
      <c r="Q20" s="22">
        <f>SUMIF(H$6:H$48,"11",G$6:G$48)</f>
        <v>521.64</v>
      </c>
      <c r="T20"/>
    </row>
    <row r="21" spans="1:20" ht="15" customHeight="1" x14ac:dyDescent="0.2">
      <c r="A21" s="13" t="str">
        <v>Kca</v>
      </c>
      <c r="B21" s="28">
        <v>35041</v>
      </c>
      <c r="C21" s="27" t="str">
        <v>Caglianone, Jac</v>
      </c>
      <c r="D21" s="28" t="str">
        <v>KCA</v>
      </c>
      <c r="E21" s="28" t="str">
        <v>RF</v>
      </c>
      <c r="F21" s="28">
        <v>0</v>
      </c>
      <c r="G21" s="29">
        <v>210</v>
      </c>
      <c r="H21" s="28">
        <v>9</v>
      </c>
      <c r="I21" s="29">
        <v>220</v>
      </c>
      <c r="J21" s="28">
        <v>0</v>
      </c>
      <c r="K21" s="28">
        <v>0</v>
      </c>
      <c r="L21" s="37">
        <v>0</v>
      </c>
      <c r="Q21" s="1">
        <f>(Q19+Q20)/162</f>
        <v>9.5838888888888896</v>
      </c>
      <c r="T21"/>
    </row>
    <row r="22" spans="1:20" ht="15" customHeight="1" x14ac:dyDescent="0.2">
      <c r="A22" s="13" t="str">
        <v>Kca</v>
      </c>
      <c r="B22" s="28">
        <v>12447</v>
      </c>
      <c r="C22" s="27" t="str">
        <v>Lugo, Seth</v>
      </c>
      <c r="D22" s="28" t="str">
        <v>KCA</v>
      </c>
      <c r="E22" s="28" t="str">
        <v>SP</v>
      </c>
      <c r="F22" s="28">
        <v>26</v>
      </c>
      <c r="G22" s="29">
        <v>145.33000000000001</v>
      </c>
      <c r="H22" s="28">
        <v>10</v>
      </c>
      <c r="I22" s="29">
        <v>152.33333333333334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Kca</v>
      </c>
      <c r="B23" s="28">
        <v>16977</v>
      </c>
      <c r="C23" s="27" t="str">
        <v>Williams, Trevor</v>
      </c>
      <c r="D23" s="28" t="str">
        <v>WAN</v>
      </c>
      <c r="E23" s="28" t="str">
        <v>SP</v>
      </c>
      <c r="F23" s="28">
        <v>17</v>
      </c>
      <c r="G23" s="29">
        <v>82.66</v>
      </c>
      <c r="H23" s="28">
        <v>10</v>
      </c>
      <c r="I23" s="29">
        <v>86.666666666666671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Kca</v>
      </c>
      <c r="B24" s="28">
        <v>17606</v>
      </c>
      <c r="C24" s="27" t="str">
        <v>Javier, Cristian</v>
      </c>
      <c r="D24" s="28" t="str">
        <v>HOA</v>
      </c>
      <c r="E24" s="28" t="str">
        <v>SP</v>
      </c>
      <c r="F24" s="28">
        <v>8</v>
      </c>
      <c r="G24" s="29">
        <v>37</v>
      </c>
      <c r="H24" s="28">
        <v>10</v>
      </c>
      <c r="I24" s="29">
        <v>38.666666666666664</v>
      </c>
      <c r="J24" s="28">
        <v>0</v>
      </c>
      <c r="K24" s="28">
        <v>0</v>
      </c>
      <c r="L24" s="37">
        <v>0</v>
      </c>
      <c r="T24"/>
    </row>
    <row r="25" spans="1:20" customFormat="1" ht="15" customHeight="1" x14ac:dyDescent="0.2">
      <c r="A25" s="13" t="str">
        <v>Kca</v>
      </c>
      <c r="B25" s="28">
        <v>21455</v>
      </c>
      <c r="C25" s="27" t="str">
        <v>Bubic, Kris</v>
      </c>
      <c r="D25" s="28" t="str">
        <v>KCA</v>
      </c>
      <c r="E25" s="28" t="str">
        <v>SP</v>
      </c>
      <c r="F25" s="28">
        <v>20</v>
      </c>
      <c r="G25" s="29">
        <v>116.33</v>
      </c>
      <c r="H25" s="28">
        <v>10</v>
      </c>
      <c r="I25" s="29">
        <v>122</v>
      </c>
      <c r="J25" s="28">
        <v>0</v>
      </c>
      <c r="K25" s="29">
        <v>0</v>
      </c>
      <c r="L25" s="37">
        <v>0</v>
      </c>
    </row>
    <row r="26" spans="1:20" customFormat="1" ht="15" customHeight="1" x14ac:dyDescent="0.2">
      <c r="A26" s="13" t="str">
        <v>Kca</v>
      </c>
      <c r="B26" s="28">
        <v>21487</v>
      </c>
      <c r="C26" s="27" t="str">
        <v>Kolek, Stephen</v>
      </c>
      <c r="D26" s="28" t="str">
        <v>SDN/KCA</v>
      </c>
      <c r="E26" s="28" t="str">
        <v>SP</v>
      </c>
      <c r="F26" s="28">
        <v>19</v>
      </c>
      <c r="G26" s="29">
        <v>112.66</v>
      </c>
      <c r="H26" s="28">
        <v>10</v>
      </c>
      <c r="I26" s="29">
        <v>118</v>
      </c>
      <c r="J26" s="28">
        <v>0</v>
      </c>
      <c r="K26" s="29">
        <v>0</v>
      </c>
      <c r="L26" s="37">
        <v>0</v>
      </c>
    </row>
    <row r="27" spans="1:20" ht="15" customHeight="1" x14ac:dyDescent="0.2">
      <c r="A27" s="13" t="str">
        <v>Kca</v>
      </c>
      <c r="B27" s="28">
        <v>23796</v>
      </c>
      <c r="C27" s="27" t="str">
        <v>Weathers, Ryan</v>
      </c>
      <c r="D27" s="28" t="str">
        <v>MMN</v>
      </c>
      <c r="E27" s="28" t="str">
        <v>SP</v>
      </c>
      <c r="F27" s="28">
        <v>8</v>
      </c>
      <c r="G27" s="29">
        <v>38.33</v>
      </c>
      <c r="H27" s="28">
        <v>10</v>
      </c>
      <c r="I27" s="29">
        <v>40</v>
      </c>
      <c r="J27" s="28">
        <v>0</v>
      </c>
      <c r="K27" s="29">
        <v>0</v>
      </c>
      <c r="L27" s="37">
        <v>0</v>
      </c>
      <c r="T27"/>
    </row>
    <row r="28" spans="1:20" customFormat="1" ht="15" customHeight="1" x14ac:dyDescent="0.2">
      <c r="A28" s="13" t="str">
        <v>Kca</v>
      </c>
      <c r="B28" s="28">
        <v>25977</v>
      </c>
      <c r="C28" s="27" t="str">
        <v>Priester, Quinn</v>
      </c>
      <c r="D28" s="28" t="str">
        <v>MLN</v>
      </c>
      <c r="E28" s="28" t="str">
        <v>SP/RP</v>
      </c>
      <c r="F28" s="28">
        <v>24</v>
      </c>
      <c r="G28" s="29">
        <v>157.33000000000001</v>
      </c>
      <c r="H28" s="28">
        <v>10</v>
      </c>
      <c r="I28" s="29">
        <v>165</v>
      </c>
      <c r="J28" s="28">
        <v>0</v>
      </c>
      <c r="K28" s="29">
        <v>0</v>
      </c>
      <c r="L28" s="37">
        <v>0</v>
      </c>
      <c r="N28" s="1"/>
    </row>
    <row r="29" spans="1:20" ht="15" customHeight="1" x14ac:dyDescent="0.2">
      <c r="A29" s="13" t="str">
        <v>Kca</v>
      </c>
      <c r="B29" s="28">
        <v>26440</v>
      </c>
      <c r="C29" s="27" t="str">
        <v>Gusto, Ryan</v>
      </c>
      <c r="D29" s="28" t="str">
        <v>HOA/MMN</v>
      </c>
      <c r="E29" s="28" t="str">
        <v>SP/RP</v>
      </c>
      <c r="F29" s="28">
        <v>17</v>
      </c>
      <c r="G29" s="29">
        <v>101.66</v>
      </c>
      <c r="H29" s="28">
        <v>10</v>
      </c>
      <c r="I29" s="29">
        <v>106.66666666666667</v>
      </c>
      <c r="J29" s="28">
        <v>0</v>
      </c>
      <c r="K29" s="29">
        <v>0</v>
      </c>
      <c r="L29" s="37">
        <v>0</v>
      </c>
      <c r="T29"/>
    </row>
    <row r="30" spans="1:20" ht="15" customHeight="1" x14ac:dyDescent="0.2">
      <c r="A30" s="13" t="str">
        <v>Kca</v>
      </c>
      <c r="B30" s="28">
        <v>29812</v>
      </c>
      <c r="C30" s="27" t="str">
        <v>Gasser, Robert</v>
      </c>
      <c r="D30" s="28" t="str">
        <v>MLN</v>
      </c>
      <c r="E30" s="28" t="str">
        <v>SP</v>
      </c>
      <c r="F30" s="28">
        <v>2</v>
      </c>
      <c r="G30" s="29">
        <v>5.66</v>
      </c>
      <c r="H30" s="28">
        <v>10</v>
      </c>
      <c r="I30" s="29">
        <v>5.666666666666667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Kca</v>
      </c>
      <c r="B31" s="28">
        <v>29863</v>
      </c>
      <c r="C31" s="27" t="str">
        <v>Bergert, Ryan</v>
      </c>
      <c r="D31" s="28" t="str">
        <v>SDN/KCA</v>
      </c>
      <c r="E31" s="28" t="str">
        <v>SP</v>
      </c>
      <c r="F31" s="28">
        <v>15</v>
      </c>
      <c r="G31" s="29">
        <v>76.33</v>
      </c>
      <c r="H31" s="28">
        <v>10</v>
      </c>
      <c r="I31" s="29">
        <v>80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Kca</v>
      </c>
      <c r="B32" s="28">
        <v>30184</v>
      </c>
      <c r="C32" s="27" t="str">
        <v>Cameron, Noah</v>
      </c>
      <c r="D32" s="28" t="str">
        <v>KCA</v>
      </c>
      <c r="E32" s="28" t="str">
        <v>SP</v>
      </c>
      <c r="F32" s="28">
        <v>24</v>
      </c>
      <c r="G32" s="29">
        <v>138.33000000000001</v>
      </c>
      <c r="H32" s="28">
        <v>10</v>
      </c>
      <c r="I32" s="29">
        <v>145</v>
      </c>
      <c r="J32" s="28">
        <v>0</v>
      </c>
      <c r="K32" s="29">
        <v>0</v>
      </c>
      <c r="L32" s="37">
        <v>0</v>
      </c>
    </row>
    <row r="33" spans="1:20" ht="15" customHeight="1" x14ac:dyDescent="0.2">
      <c r="A33" s="13" t="str">
        <v>Kca</v>
      </c>
      <c r="B33" s="28">
        <v>33666</v>
      </c>
      <c r="C33" s="27" t="str">
        <v>Early, Connelly</v>
      </c>
      <c r="D33" s="28" t="str">
        <v>BOA</v>
      </c>
      <c r="E33" s="28" t="str">
        <v>SP</v>
      </c>
      <c r="F33" s="28">
        <v>4</v>
      </c>
      <c r="G33" s="29">
        <v>19.329999999999998</v>
      </c>
      <c r="H33" s="28">
        <v>10</v>
      </c>
      <c r="I33" s="29">
        <v>20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Kca</v>
      </c>
      <c r="B34" s="28">
        <v>16647</v>
      </c>
      <c r="C34" s="27" t="str">
        <v>Thompson, Ryan</v>
      </c>
      <c r="D34" s="28" t="str">
        <v>ARN</v>
      </c>
      <c r="E34" s="28" t="str">
        <v>RP</v>
      </c>
      <c r="F34" s="28">
        <v>0</v>
      </c>
      <c r="G34" s="29">
        <v>41.33</v>
      </c>
      <c r="H34" s="28">
        <v>11</v>
      </c>
      <c r="I34" s="29">
        <v>43.333333333333336</v>
      </c>
      <c r="J34" s="28">
        <v>0</v>
      </c>
      <c r="K34" s="29">
        <v>0</v>
      </c>
      <c r="L34" s="37">
        <v>0</v>
      </c>
      <c r="T34"/>
    </row>
    <row r="35" spans="1:20" ht="15" customHeight="1" x14ac:dyDescent="0.2">
      <c r="A35" s="13" t="str">
        <v>Kca</v>
      </c>
      <c r="B35" s="28">
        <v>16814</v>
      </c>
      <c r="C35" s="27" t="str">
        <v>Hill, Tim</v>
      </c>
      <c r="D35" s="28" t="str">
        <v>NYA</v>
      </c>
      <c r="E35" s="28" t="str">
        <v>RP</v>
      </c>
      <c r="F35" s="28">
        <v>0</v>
      </c>
      <c r="G35" s="29">
        <v>67</v>
      </c>
      <c r="H35" s="28">
        <v>11</v>
      </c>
      <c r="I35" s="29">
        <v>70.333333333333329</v>
      </c>
      <c r="J35" s="28">
        <v>0</v>
      </c>
      <c r="K35" s="29">
        <v>0</v>
      </c>
      <c r="L35" s="37">
        <v>0</v>
      </c>
      <c r="N35"/>
      <c r="T35"/>
    </row>
    <row r="36" spans="1:20" ht="15" customHeight="1" x14ac:dyDescent="0.2">
      <c r="A36" s="13" t="str">
        <v>Kca</v>
      </c>
      <c r="B36" s="28">
        <v>19249</v>
      </c>
      <c r="C36" s="27" t="str">
        <v>Dominguez, Seranthony</v>
      </c>
      <c r="D36" s="28" t="str">
        <v>BAA/TOA</v>
      </c>
      <c r="E36" s="28" t="str">
        <v>RP</v>
      </c>
      <c r="F36" s="28">
        <v>0</v>
      </c>
      <c r="G36" s="29">
        <v>62.66</v>
      </c>
      <c r="H36" s="28">
        <v>11</v>
      </c>
      <c r="I36" s="29">
        <v>65.666666666666671</v>
      </c>
      <c r="J36" s="28">
        <v>0</v>
      </c>
      <c r="K36" s="29">
        <v>0</v>
      </c>
      <c r="L36" s="37">
        <v>0</v>
      </c>
    </row>
    <row r="37" spans="1:20" customFormat="1" ht="15" customHeight="1" x14ac:dyDescent="0.2">
      <c r="A37" s="13" t="str">
        <v>Kca</v>
      </c>
      <c r="B37" s="28">
        <v>19360</v>
      </c>
      <c r="C37" s="27" t="str">
        <v>Erceg, Lucas</v>
      </c>
      <c r="D37" s="28" t="str">
        <v>KCA</v>
      </c>
      <c r="E37" s="28" t="str">
        <v>RP</v>
      </c>
      <c r="F37" s="28">
        <v>0</v>
      </c>
      <c r="G37" s="29">
        <v>61.33</v>
      </c>
      <c r="H37" s="28">
        <v>11</v>
      </c>
      <c r="I37" s="29">
        <v>64.333333333333329</v>
      </c>
      <c r="J37" s="28">
        <v>0</v>
      </c>
      <c r="K37" s="29">
        <v>0</v>
      </c>
      <c r="L37" s="37">
        <v>0</v>
      </c>
      <c r="M37" s="1"/>
      <c r="N37" s="1"/>
      <c r="T37" s="5"/>
    </row>
    <row r="38" spans="1:20" ht="15" customHeight="1" x14ac:dyDescent="0.2">
      <c r="A38" s="13" t="str">
        <v>Kca</v>
      </c>
      <c r="B38" s="28">
        <v>20020</v>
      </c>
      <c r="C38" s="27" t="str">
        <v>Schreiber, John</v>
      </c>
      <c r="D38" s="28" t="str">
        <v>KCA</v>
      </c>
      <c r="E38" s="28" t="str">
        <v>RP</v>
      </c>
      <c r="F38" s="28">
        <v>0</v>
      </c>
      <c r="G38" s="29">
        <v>64</v>
      </c>
      <c r="H38" s="28">
        <v>11</v>
      </c>
      <c r="I38" s="29">
        <v>67</v>
      </c>
      <c r="J38" s="28">
        <v>0</v>
      </c>
      <c r="K38" s="29">
        <v>0</v>
      </c>
      <c r="L38" s="37">
        <v>0</v>
      </c>
      <c r="M38"/>
      <c r="N38"/>
    </row>
    <row r="39" spans="1:20" ht="15" customHeight="1" x14ac:dyDescent="0.2">
      <c r="A39" s="13" t="str">
        <v>Kca</v>
      </c>
      <c r="B39" s="28">
        <v>22175</v>
      </c>
      <c r="C39" s="27" t="str">
        <v>Kranick, Max</v>
      </c>
      <c r="D39" s="28" t="str">
        <v>NYN</v>
      </c>
      <c r="E39" s="28" t="str">
        <v>RP</v>
      </c>
      <c r="F39" s="28">
        <v>0</v>
      </c>
      <c r="G39" s="29">
        <v>37</v>
      </c>
      <c r="H39" s="28">
        <v>11</v>
      </c>
      <c r="I39" s="29">
        <v>38.666666666666664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Kca</v>
      </c>
      <c r="B40" s="28">
        <v>22304</v>
      </c>
      <c r="C40" s="27" t="str">
        <v>Hanifee, Brenan</v>
      </c>
      <c r="D40" s="28" t="str">
        <v>DEA</v>
      </c>
      <c r="E40" s="28" t="str">
        <v>RP</v>
      </c>
      <c r="F40" s="28">
        <v>0</v>
      </c>
      <c r="G40" s="29">
        <v>60</v>
      </c>
      <c r="H40" s="28">
        <v>11</v>
      </c>
      <c r="I40" s="29">
        <v>63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Kca</v>
      </c>
      <c r="B41" s="28">
        <v>23426</v>
      </c>
      <c r="C41" s="27" t="str">
        <v>Lazar, Max</v>
      </c>
      <c r="D41" s="28" t="str">
        <v>PHN</v>
      </c>
      <c r="E41" s="28" t="str">
        <v>RP</v>
      </c>
      <c r="F41" s="28">
        <v>0</v>
      </c>
      <c r="G41" s="29">
        <v>41.33</v>
      </c>
      <c r="H41" s="28">
        <v>11</v>
      </c>
      <c r="I41" s="29">
        <v>43.333333333333336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Kca</v>
      </c>
      <c r="B42" s="28">
        <v>24607</v>
      </c>
      <c r="C42" s="27" t="str">
        <v>Bowlan, Jonathan</v>
      </c>
      <c r="D42" s="28" t="str">
        <v>KCA</v>
      </c>
      <c r="E42" s="28" t="str">
        <v>RP/SP</v>
      </c>
      <c r="F42" s="28">
        <v>1</v>
      </c>
      <c r="G42" s="29">
        <v>44.33</v>
      </c>
      <c r="H42" s="28">
        <v>11</v>
      </c>
      <c r="I42" s="29">
        <v>46.333333333333336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Kca</v>
      </c>
      <c r="B43" s="28">
        <v>25139</v>
      </c>
      <c r="C43" s="27" t="str">
        <v>Herrin, Tim</v>
      </c>
      <c r="D43" s="28" t="str">
        <v>CLA</v>
      </c>
      <c r="E43" s="28" t="str">
        <v>RP</v>
      </c>
      <c r="F43" s="28">
        <v>0</v>
      </c>
      <c r="G43" s="29">
        <v>42.66</v>
      </c>
      <c r="H43" s="28">
        <v>11</v>
      </c>
      <c r="I43" s="29">
        <v>44.666666666666664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Kca</v>
      </c>
      <c r="B44" s="28">
        <v>26389</v>
      </c>
      <c r="C44" s="27" t="str">
        <v>Herz, DJ</v>
      </c>
      <c r="D44" s="28" t="str">
        <v>WAN</v>
      </c>
      <c r="E44" s="28">
        <v>0</v>
      </c>
      <c r="F44" s="28">
        <v>0</v>
      </c>
      <c r="G44" s="29" t="str">
        <v>NC</v>
      </c>
      <c r="H44" s="28">
        <v>12</v>
      </c>
      <c r="I44" s="29" t="str">
        <v>NC</v>
      </c>
      <c r="J44" s="28">
        <v>0</v>
      </c>
      <c r="K44" s="29">
        <v>0</v>
      </c>
      <c r="L44" s="37">
        <v>0</v>
      </c>
    </row>
    <row r="45" spans="1:20" x14ac:dyDescent="0.2">
      <c r="A45" s="13" t="str">
        <v>Kca</v>
      </c>
      <c r="B45" s="28">
        <v>27792</v>
      </c>
      <c r="C45" s="27" t="str">
        <v>Stone, Gavin</v>
      </c>
      <c r="D45" s="28" t="str">
        <v>LAN</v>
      </c>
      <c r="E45" s="28">
        <v>0</v>
      </c>
      <c r="F45" s="28">
        <v>0</v>
      </c>
      <c r="G45" s="29" t="str">
        <v>NC</v>
      </c>
      <c r="H45" s="28">
        <v>12</v>
      </c>
      <c r="I45" s="29" t="str">
        <v>NC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_xlfn._xlws.FILTER(Players!$A:$I,Players!$A:$A="x-Kca","")</f>
        <v/>
      </c>
      <c r="B51" s="44"/>
      <c r="C51" s="61"/>
      <c r="D51" s="59"/>
      <c r="E51" s="51"/>
      <c r="F51" s="48"/>
      <c r="G51" s="44"/>
      <c r="H51" s="51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51"/>
      <c r="F55" s="51"/>
      <c r="G55" s="44"/>
      <c r="H55" s="51"/>
      <c r="I55" s="53"/>
    </row>
    <row r="56" spans="1:9" customFormat="1" x14ac:dyDescent="0.2">
      <c r="A56" s="13"/>
      <c r="B56" s="13"/>
      <c r="C56" s="62"/>
      <c r="D56" s="5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14"/>
      <c r="E57" s="47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1048556" spans="8:8" x14ac:dyDescent="0.2">
      <c r="H1048556" s="14">
        <v>3</v>
      </c>
    </row>
  </sheetData>
  <sortState xmlns:xlrd2="http://schemas.microsoft.com/office/spreadsheetml/2017/richdata2" ref="A49:I71">
    <sortCondition ref="H49:H71"/>
    <sortCondition ref="C49:C71"/>
  </sortState>
  <mergeCells count="2">
    <mergeCell ref="B1:D1"/>
    <mergeCell ref="G1:I1"/>
  </mergeCells>
  <conditionalFormatting sqref="D6:D48">
    <cfRule type="containsText" dxfId="71" priority="9" operator="containsText" text="KCA">
      <formula>NOT(ISERROR(SEARCH("KCA",D6)))</formula>
    </cfRule>
  </conditionalFormatting>
  <conditionalFormatting sqref="G1:I59">
    <cfRule type="cellIs" dxfId="70" priority="1" operator="equal">
      <formula>"NC"</formula>
    </cfRule>
  </conditionalFormatting>
  <conditionalFormatting sqref="G63:I1048576">
    <cfRule type="cellIs" dxfId="69" priority="6" operator="equal">
      <formula>"NC"</formula>
    </cfRule>
  </conditionalFormatting>
  <conditionalFormatting sqref="I60:I62 H61:H62">
    <cfRule type="cellIs" dxfId="68" priority="5" operator="equal">
      <formula>"NC"</formula>
    </cfRule>
  </conditionalFormatting>
  <hyperlinks>
    <hyperlink ref="I2" r:id="rId1" xr:uid="{00000000-0004-0000-09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T82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3" width="10" style="1" customWidth="1"/>
    <col min="14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87</v>
      </c>
      <c r="C1" s="85"/>
      <c r="D1" s="85"/>
      <c r="F1" s="2" t="s">
        <v>1</v>
      </c>
      <c r="G1" s="86" t="s">
        <v>532</v>
      </c>
      <c r="H1" s="86"/>
      <c r="I1" s="86"/>
      <c r="K1" s="26" t="s">
        <v>115</v>
      </c>
      <c r="L1" s="10">
        <v>40</v>
      </c>
    </row>
    <row r="2" spans="1:20" x14ac:dyDescent="0.2">
      <c r="I2" s="17" t="s">
        <v>533</v>
      </c>
      <c r="K2" s="26" t="s">
        <v>114</v>
      </c>
      <c r="L2" s="10" cm="1">
        <f t="array" aca="1" ref="L2" ca="1">COUNTIF(A6:A45,RIGHT(CELL("filename",A1),3))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6">_xlfn._xlws.FILTER(Players!$A:$L,Players!$A:$A="Laa","")</f>
        <v>Laa</v>
      </c>
      <c r="B6" s="28">
        <v>19755</v>
      </c>
      <c r="C6" s="27" t="str">
        <v>Ohtani, Shohei</v>
      </c>
      <c r="D6" s="28" t="str">
        <v>LAN</v>
      </c>
      <c r="E6" s="28" t="str">
        <v>DH</v>
      </c>
      <c r="F6" s="28">
        <v>0</v>
      </c>
      <c r="G6" s="28">
        <v>611</v>
      </c>
      <c r="H6" s="28">
        <v>1</v>
      </c>
      <c r="I6" s="28">
        <v>641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</row>
    <row r="7" spans="1:20" s="5" customFormat="1" ht="15" customHeight="1" x14ac:dyDescent="0.2">
      <c r="A7" s="13" t="str">
        <v>Laa</v>
      </c>
      <c r="B7" s="28">
        <v>16725</v>
      </c>
      <c r="C7" s="27" t="str">
        <v>Trevino, Jose</v>
      </c>
      <c r="D7" s="28" t="str">
        <v>CIN</v>
      </c>
      <c r="E7" s="28" t="str">
        <v>CA</v>
      </c>
      <c r="F7" s="28">
        <v>0</v>
      </c>
      <c r="G7" s="28">
        <v>282</v>
      </c>
      <c r="H7" s="28">
        <v>2</v>
      </c>
      <c r="I7" s="28">
        <v>296</v>
      </c>
      <c r="J7" s="28">
        <v>0</v>
      </c>
      <c r="K7" s="28">
        <v>0</v>
      </c>
      <c r="L7" s="37">
        <v>0</v>
      </c>
      <c r="M7" s="1"/>
      <c r="N7" s="1"/>
      <c r="O7" s="21" t="s">
        <v>88</v>
      </c>
      <c r="P7" s="21">
        <f>SUMIF(H$6:H$49,"2",G$6:G$49)</f>
        <v>705</v>
      </c>
      <c r="Q7"/>
      <c r="T7"/>
    </row>
    <row r="8" spans="1:20" ht="15" customHeight="1" x14ac:dyDescent="0.2">
      <c r="A8" s="13" t="str">
        <v>Laa</v>
      </c>
      <c r="B8" s="28">
        <v>24729</v>
      </c>
      <c r="C8" s="27" t="str">
        <v>O'Hoppe, Logan</v>
      </c>
      <c r="D8" s="28" t="str">
        <v>LAA</v>
      </c>
      <c r="E8" s="28" t="str">
        <v>CA</v>
      </c>
      <c r="F8" s="28">
        <v>0</v>
      </c>
      <c r="G8" s="28">
        <v>423</v>
      </c>
      <c r="H8" s="28">
        <v>2</v>
      </c>
      <c r="I8" s="28">
        <v>444</v>
      </c>
      <c r="J8" s="28">
        <v>0</v>
      </c>
      <c r="K8" s="28">
        <v>0</v>
      </c>
      <c r="L8" s="37">
        <v>0</v>
      </c>
      <c r="O8" s="21" t="s">
        <v>4</v>
      </c>
      <c r="P8" s="21">
        <f>SUMIF(H$6:H$45,"3",G$6:G$45)</f>
        <v>1174</v>
      </c>
      <c r="Q8"/>
      <c r="T8"/>
    </row>
    <row r="9" spans="1:20" s="5" customFormat="1" ht="15" customHeight="1" x14ac:dyDescent="0.2">
      <c r="A9" s="13" t="str">
        <v>Laa</v>
      </c>
      <c r="B9" s="28">
        <v>16578</v>
      </c>
      <c r="C9" s="27" t="str">
        <v>Diaz, Yandy</v>
      </c>
      <c r="D9" s="28" t="str">
        <v>TBA</v>
      </c>
      <c r="E9" s="28" t="str">
        <v>1B</v>
      </c>
      <c r="F9" s="28">
        <v>0</v>
      </c>
      <c r="G9" s="28">
        <v>583</v>
      </c>
      <c r="H9" s="28">
        <v>3</v>
      </c>
      <c r="I9" s="28">
        <v>612</v>
      </c>
      <c r="J9" s="28">
        <v>0</v>
      </c>
      <c r="K9" s="28">
        <v>0</v>
      </c>
      <c r="L9" s="37">
        <v>0</v>
      </c>
      <c r="M9" s="1"/>
      <c r="O9" s="21" t="s">
        <v>6</v>
      </c>
      <c r="P9" s="21">
        <f>SUMIF(H$6:H$45,"4",G$6:G$45)</f>
        <v>723</v>
      </c>
      <c r="Q9"/>
      <c r="T9"/>
    </row>
    <row r="10" spans="1:20" ht="15" customHeight="1" x14ac:dyDescent="0.2">
      <c r="A10" s="13" t="str">
        <v>Laa</v>
      </c>
      <c r="B10" s="28">
        <v>31396</v>
      </c>
      <c r="C10" s="27" t="str">
        <v>Locklear, Tyler</v>
      </c>
      <c r="D10" s="28" t="str">
        <v>ARN</v>
      </c>
      <c r="E10" s="28" t="str">
        <v>1B</v>
      </c>
      <c r="F10" s="28">
        <v>0</v>
      </c>
      <c r="G10" s="28">
        <v>103</v>
      </c>
      <c r="H10" s="28">
        <v>3</v>
      </c>
      <c r="I10" s="28">
        <v>108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SUMIF(H$6:H$45,"5",G$6:G$45)</f>
        <v>689</v>
      </c>
      <c r="Q10"/>
      <c r="T10"/>
    </row>
    <row r="11" spans="1:20" ht="15" customHeight="1" x14ac:dyDescent="0.2">
      <c r="A11" s="13" t="str">
        <v>Laa</v>
      </c>
      <c r="B11" s="28">
        <v>33189</v>
      </c>
      <c r="C11" s="27" t="str">
        <v>Schanuel, Nolan</v>
      </c>
      <c r="D11" s="28" t="str">
        <v>LAA</v>
      </c>
      <c r="E11" s="28" t="str">
        <v>1B</v>
      </c>
      <c r="F11" s="28">
        <v>0</v>
      </c>
      <c r="G11" s="28">
        <v>488</v>
      </c>
      <c r="H11" s="28">
        <v>3</v>
      </c>
      <c r="I11" s="28">
        <v>512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SUMIF(H$6:H$45,"6",G$6:G$45)</f>
        <v>502</v>
      </c>
      <c r="Q11"/>
      <c r="T11"/>
    </row>
    <row r="12" spans="1:20" ht="15" customHeight="1" x14ac:dyDescent="0.2">
      <c r="A12" s="13" t="str">
        <v>Laa</v>
      </c>
      <c r="B12" s="28">
        <v>22266</v>
      </c>
      <c r="C12" s="27" t="str">
        <v>Edwards, Xavier</v>
      </c>
      <c r="D12" s="28" t="str">
        <v>MMN</v>
      </c>
      <c r="E12" s="28" t="str">
        <v>2B/SS</v>
      </c>
      <c r="F12" s="28">
        <v>0</v>
      </c>
      <c r="G12" s="28">
        <v>561</v>
      </c>
      <c r="H12" s="28">
        <v>4</v>
      </c>
      <c r="I12" s="28">
        <v>589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SUMIF(H$6:H$45,"7",G$6:G$45)</f>
        <v>978</v>
      </c>
      <c r="Q12"/>
      <c r="T12"/>
    </row>
    <row r="13" spans="1:20" ht="15" customHeight="1" x14ac:dyDescent="0.2">
      <c r="A13" s="13" t="str">
        <v>Laa</v>
      </c>
      <c r="B13" s="28">
        <v>34979</v>
      </c>
      <c r="C13" s="27" t="str">
        <v>Moore, Christian</v>
      </c>
      <c r="D13" s="28" t="str">
        <v>LAA</v>
      </c>
      <c r="E13" s="28" t="str">
        <v>2B</v>
      </c>
      <c r="F13" s="28">
        <v>0</v>
      </c>
      <c r="G13" s="28">
        <v>162</v>
      </c>
      <c r="H13" s="28">
        <v>4</v>
      </c>
      <c r="I13" s="28">
        <v>170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SUMIF(H$6:H$45,"8",G$6:G$45)</f>
        <v>595</v>
      </c>
      <c r="Q13"/>
      <c r="T13"/>
    </row>
    <row r="14" spans="1:20" ht="15" customHeight="1" x14ac:dyDescent="0.2">
      <c r="A14" s="13" t="str">
        <v>Laa</v>
      </c>
      <c r="B14" s="28">
        <v>22823</v>
      </c>
      <c r="C14" s="27" t="str">
        <v>Peraza, Oswald</v>
      </c>
      <c r="D14" s="28" t="str">
        <v>NYA/LAA</v>
      </c>
      <c r="E14" s="28" t="str">
        <v>3B</v>
      </c>
      <c r="F14" s="28">
        <v>0</v>
      </c>
      <c r="G14" s="28">
        <v>244</v>
      </c>
      <c r="H14" s="28">
        <v>5</v>
      </c>
      <c r="I14" s="28">
        <v>256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SUMIF(H$6:H$45,"9",G$6:G$45)</f>
        <v>503</v>
      </c>
      <c r="Q14"/>
      <c r="T14"/>
    </row>
    <row r="15" spans="1:20" ht="15" customHeight="1" x14ac:dyDescent="0.2">
      <c r="A15" s="13" t="str">
        <v>Laa</v>
      </c>
      <c r="B15" s="28">
        <v>29646</v>
      </c>
      <c r="C15" s="27" t="str">
        <v>Durbin, Caleb</v>
      </c>
      <c r="D15" s="28" t="str">
        <v>MLN</v>
      </c>
      <c r="E15" s="28" t="str">
        <v>3B</v>
      </c>
      <c r="F15" s="28">
        <v>0</v>
      </c>
      <c r="G15" s="28">
        <v>445</v>
      </c>
      <c r="H15" s="28">
        <v>5</v>
      </c>
      <c r="I15" s="28">
        <v>467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SUMIF(H$6:H$45,"1",G$6:G$45)</f>
        <v>611</v>
      </c>
      <c r="Q15"/>
      <c r="T15"/>
    </row>
    <row r="16" spans="1:20" s="5" customFormat="1" ht="15" customHeight="1" x14ac:dyDescent="0.2">
      <c r="A16" s="13" t="str">
        <v>Laa</v>
      </c>
      <c r="B16" s="28">
        <v>31347</v>
      </c>
      <c r="C16" s="27" t="str">
        <v>Neto, Zach</v>
      </c>
      <c r="D16" s="28" t="str">
        <v>LAA</v>
      </c>
      <c r="E16" s="28" t="str">
        <v>SS</v>
      </c>
      <c r="F16" s="28">
        <v>0</v>
      </c>
      <c r="G16" s="28">
        <v>502</v>
      </c>
      <c r="H16" s="28">
        <v>6</v>
      </c>
      <c r="I16" s="28">
        <v>527</v>
      </c>
      <c r="J16" s="28">
        <v>0</v>
      </c>
      <c r="K16" s="28">
        <v>0</v>
      </c>
      <c r="L16" s="37">
        <v>0</v>
      </c>
      <c r="N16" s="1"/>
      <c r="O16"/>
      <c r="P16"/>
      <c r="Q16"/>
      <c r="T16"/>
    </row>
    <row r="17" spans="1:20" customFormat="1" ht="15" customHeight="1" x14ac:dyDescent="0.2">
      <c r="A17" s="13" t="str">
        <v>Laa</v>
      </c>
      <c r="B17" s="28">
        <v>17548</v>
      </c>
      <c r="C17" s="27" t="str">
        <v>Ward, Taylor</v>
      </c>
      <c r="D17" s="28" t="str">
        <v>LAA</v>
      </c>
      <c r="E17" s="28" t="str">
        <v>LF</v>
      </c>
      <c r="F17" s="28">
        <v>0</v>
      </c>
      <c r="G17" s="29">
        <v>579</v>
      </c>
      <c r="H17" s="28">
        <v>7</v>
      </c>
      <c r="I17" s="29">
        <v>607</v>
      </c>
      <c r="J17" s="28">
        <v>0</v>
      </c>
      <c r="K17" s="28">
        <v>0</v>
      </c>
      <c r="L17" s="37">
        <v>0</v>
      </c>
      <c r="M17" s="1"/>
      <c r="N17" s="1"/>
      <c r="O17" s="1"/>
      <c r="P17" s="5"/>
      <c r="Q17" s="5"/>
    </row>
    <row r="18" spans="1:20" ht="15" customHeight="1" x14ac:dyDescent="0.2">
      <c r="A18" s="13" t="str">
        <v>Laa</v>
      </c>
      <c r="B18" s="28">
        <v>26151</v>
      </c>
      <c r="C18" s="27" t="str">
        <v>Stowers, Kyle</v>
      </c>
      <c r="D18" s="28" t="str">
        <v>MMN</v>
      </c>
      <c r="E18" s="28" t="str">
        <v>LF/RF</v>
      </c>
      <c r="F18" s="28">
        <v>0</v>
      </c>
      <c r="G18" s="29">
        <v>399</v>
      </c>
      <c r="H18" s="28">
        <v>7</v>
      </c>
      <c r="I18" s="29">
        <v>418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Laa</v>
      </c>
      <c r="B19" s="28">
        <v>20220</v>
      </c>
      <c r="C19" s="27" t="str">
        <v>Adell, Jo</v>
      </c>
      <c r="D19" s="28" t="str">
        <v>LAA</v>
      </c>
      <c r="E19" s="28" t="str">
        <v>CF/RF</v>
      </c>
      <c r="F19" s="28">
        <v>0</v>
      </c>
      <c r="G19" s="29">
        <v>526</v>
      </c>
      <c r="H19" s="28">
        <v>8</v>
      </c>
      <c r="I19" s="29">
        <v>552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SUMIF(H$6:H$45,"10",F$6:F$45)</f>
        <v>187</v>
      </c>
      <c r="Q19" s="22">
        <f>SUMIF(H$6:H$45,"10",G$6:G$45)</f>
        <v>957.97</v>
      </c>
      <c r="T19"/>
    </row>
    <row r="20" spans="1:20" customFormat="1" ht="15" customHeight="1" x14ac:dyDescent="0.2">
      <c r="A20" s="13" t="str">
        <v>Laa</v>
      </c>
      <c r="B20" s="28">
        <v>25980</v>
      </c>
      <c r="C20" s="27" t="str">
        <v>Lugo, Matthew</v>
      </c>
      <c r="D20" s="28" t="str">
        <v>LAA</v>
      </c>
      <c r="E20" s="28" t="str">
        <v>CF/RF/LF</v>
      </c>
      <c r="F20" s="28">
        <v>0</v>
      </c>
      <c r="G20" s="29">
        <v>69</v>
      </c>
      <c r="H20" s="28">
        <v>8</v>
      </c>
      <c r="I20" s="29">
        <v>72</v>
      </c>
      <c r="J20" s="28">
        <v>0</v>
      </c>
      <c r="K20" s="28">
        <v>0</v>
      </c>
      <c r="L20" s="37">
        <v>0</v>
      </c>
      <c r="M20" s="1"/>
      <c r="N20" s="1"/>
      <c r="O20" s="21" t="s">
        <v>15</v>
      </c>
      <c r="P20" s="21">
        <f>SUMIF(H$6:H$45,"11",F$6:F$45)</f>
        <v>13</v>
      </c>
      <c r="Q20" s="22">
        <f>SUMIF(H$6:H$45,"11",G$6:G$45)</f>
        <v>617.95999999999992</v>
      </c>
    </row>
    <row r="21" spans="1:20" ht="15" customHeight="1" x14ac:dyDescent="0.2">
      <c r="A21" s="13" t="str">
        <v>Laa</v>
      </c>
      <c r="B21" s="28">
        <v>21501</v>
      </c>
      <c r="C21" s="27" t="str">
        <v>Larnach, Trevor</v>
      </c>
      <c r="D21" s="28" t="str">
        <v>MNA</v>
      </c>
      <c r="E21" s="28" t="str">
        <v>RF</v>
      </c>
      <c r="F21" s="28">
        <v>0</v>
      </c>
      <c r="G21" s="29">
        <v>503</v>
      </c>
      <c r="H21" s="28">
        <v>9</v>
      </c>
      <c r="I21" s="29">
        <v>528</v>
      </c>
      <c r="J21" s="28">
        <v>0</v>
      </c>
      <c r="K21" s="28">
        <v>0</v>
      </c>
      <c r="L21" s="37">
        <v>0</v>
      </c>
      <c r="Q21" s="1">
        <f>(Q19+Q20)/162</f>
        <v>9.7279629629629625</v>
      </c>
      <c r="T21"/>
    </row>
    <row r="22" spans="1:20" customFormat="1" ht="15" customHeight="1" x14ac:dyDescent="0.2">
      <c r="A22" s="13" t="str">
        <v>Laa</v>
      </c>
      <c r="B22" s="28">
        <v>4676</v>
      </c>
      <c r="C22" s="27" t="str">
        <v>Morton, Charlie</v>
      </c>
      <c r="D22" s="28" t="str">
        <v>BAA/DEA/ATN</v>
      </c>
      <c r="E22" s="28" t="str">
        <v>SP</v>
      </c>
      <c r="F22" s="28">
        <v>27</v>
      </c>
      <c r="G22" s="29">
        <v>142</v>
      </c>
      <c r="H22" s="28">
        <v>10</v>
      </c>
      <c r="I22" s="29">
        <v>149</v>
      </c>
      <c r="J22" s="28">
        <v>0</v>
      </c>
      <c r="K22" s="28">
        <v>0</v>
      </c>
      <c r="L22" s="37">
        <v>0</v>
      </c>
    </row>
    <row r="23" spans="1:20" s="5" customFormat="1" ht="15" customHeight="1" x14ac:dyDescent="0.2">
      <c r="A23" s="13" t="str">
        <v>Laa</v>
      </c>
      <c r="B23" s="28">
        <v>12049</v>
      </c>
      <c r="C23" s="27" t="str">
        <v>Hendricks, Kyle</v>
      </c>
      <c r="D23" s="28" t="str">
        <v>LAA</v>
      </c>
      <c r="E23" s="28" t="str">
        <v>SP</v>
      </c>
      <c r="F23" s="28">
        <v>31</v>
      </c>
      <c r="G23" s="29">
        <v>164.66</v>
      </c>
      <c r="H23" s="28">
        <v>10</v>
      </c>
      <c r="I23" s="29">
        <v>172.66666666666666</v>
      </c>
      <c r="J23" s="28">
        <v>0</v>
      </c>
      <c r="K23" s="28">
        <v>0</v>
      </c>
      <c r="L23" s="37">
        <v>0</v>
      </c>
      <c r="M23" s="1"/>
      <c r="T23"/>
    </row>
    <row r="24" spans="1:20" ht="15" customHeight="1" x14ac:dyDescent="0.2">
      <c r="A24" s="13" t="str">
        <v>Laa</v>
      </c>
      <c r="B24" s="28">
        <v>14843</v>
      </c>
      <c r="C24" s="27" t="str">
        <v>Lorenzen, Michael</v>
      </c>
      <c r="D24" s="28" t="str">
        <v>KCA</v>
      </c>
      <c r="E24" s="28" t="str">
        <v>SP</v>
      </c>
      <c r="F24" s="28">
        <v>26</v>
      </c>
      <c r="G24" s="29">
        <v>141.66</v>
      </c>
      <c r="H24" s="28">
        <v>10</v>
      </c>
      <c r="I24" s="29">
        <v>148.66666666666666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Laa</v>
      </c>
      <c r="B25" s="28">
        <v>15423</v>
      </c>
      <c r="C25" s="27" t="str">
        <v>Heaney, Andrew</v>
      </c>
      <c r="D25" s="28" t="str">
        <v>PIT/LAN</v>
      </c>
      <c r="E25" s="28" t="str">
        <v>SP/RP</v>
      </c>
      <c r="F25" s="28">
        <v>23</v>
      </c>
      <c r="G25" s="29">
        <v>122.33</v>
      </c>
      <c r="H25" s="28">
        <v>10</v>
      </c>
      <c r="I25" s="29">
        <v>128.33333333333334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Laa</v>
      </c>
      <c r="B26" s="28">
        <v>19388</v>
      </c>
      <c r="C26" s="27" t="str">
        <v>Gonsolin, Tony</v>
      </c>
      <c r="D26" s="28" t="str">
        <v>LAN</v>
      </c>
      <c r="E26" s="28" t="str">
        <v>SP</v>
      </c>
      <c r="F26" s="28">
        <v>7</v>
      </c>
      <c r="G26" s="29">
        <v>36</v>
      </c>
      <c r="H26" s="28">
        <v>10</v>
      </c>
      <c r="I26" s="29">
        <v>37.666666666666664</v>
      </c>
      <c r="J26" s="28">
        <v>0</v>
      </c>
      <c r="K26" s="28">
        <v>0</v>
      </c>
      <c r="L26" s="37">
        <v>0</v>
      </c>
      <c r="T26"/>
    </row>
    <row r="27" spans="1:20" s="5" customFormat="1" ht="15" customHeight="1" x14ac:dyDescent="0.2">
      <c r="A27" s="13" t="str">
        <v>Laa</v>
      </c>
      <c r="B27" s="28">
        <v>19755</v>
      </c>
      <c r="C27" s="27" t="str">
        <v>Ohtani, Shohei</v>
      </c>
      <c r="D27" s="28" t="str">
        <v>LAN</v>
      </c>
      <c r="E27" s="28" t="str">
        <v>SP</v>
      </c>
      <c r="F27" s="28">
        <v>14</v>
      </c>
      <c r="G27" s="29">
        <v>47</v>
      </c>
      <c r="H27" s="28">
        <v>10</v>
      </c>
      <c r="I27" s="29">
        <v>49.333333333333336</v>
      </c>
      <c r="J27" s="28">
        <v>0</v>
      </c>
      <c r="K27" s="28">
        <v>0</v>
      </c>
      <c r="L27" s="37">
        <v>0</v>
      </c>
      <c r="M27" s="1"/>
      <c r="T27"/>
    </row>
    <row r="28" spans="1:20" s="5" customFormat="1" ht="15" customHeight="1" x14ac:dyDescent="0.2">
      <c r="A28" s="13" t="str">
        <v>Laa</v>
      </c>
      <c r="B28" s="28">
        <v>20070</v>
      </c>
      <c r="C28" s="27" t="str">
        <v>Falter, Bailey</v>
      </c>
      <c r="D28" s="28" t="str">
        <v>PIN/KCA</v>
      </c>
      <c r="E28" s="28" t="str">
        <v>SP</v>
      </c>
      <c r="F28" s="28">
        <v>24</v>
      </c>
      <c r="G28" s="29">
        <v>125.33</v>
      </c>
      <c r="H28" s="28">
        <v>10</v>
      </c>
      <c r="I28" s="29">
        <v>131.33333333333334</v>
      </c>
      <c r="J28" s="28">
        <v>0</v>
      </c>
      <c r="K28" s="29">
        <v>0</v>
      </c>
      <c r="L28" s="37">
        <v>0</v>
      </c>
      <c r="M28" s="1"/>
      <c r="T28"/>
    </row>
    <row r="29" spans="1:20" ht="15" customHeight="1" x14ac:dyDescent="0.2">
      <c r="A29" s="13" t="str">
        <v>Laa</v>
      </c>
      <c r="B29" s="28">
        <v>24719</v>
      </c>
      <c r="C29" s="27" t="str">
        <v>Vasquez, Randy</v>
      </c>
      <c r="D29" s="28" t="str">
        <v>SDN</v>
      </c>
      <c r="E29" s="28" t="str">
        <v>SP/RP</v>
      </c>
      <c r="F29" s="28">
        <v>26</v>
      </c>
      <c r="G29" s="29">
        <v>133.66</v>
      </c>
      <c r="H29" s="28">
        <v>10</v>
      </c>
      <c r="I29" s="29">
        <v>140.33333333333334</v>
      </c>
      <c r="J29" s="28">
        <v>0</v>
      </c>
      <c r="K29" s="29">
        <v>0</v>
      </c>
      <c r="L29" s="37">
        <v>0</v>
      </c>
      <c r="T29"/>
    </row>
    <row r="30" spans="1:20" ht="15" customHeight="1" x14ac:dyDescent="0.2">
      <c r="A30" s="13" t="str">
        <v>Laa</v>
      </c>
      <c r="B30" s="28">
        <v>30661</v>
      </c>
      <c r="C30" s="27" t="str">
        <v>Fuentes, Didier</v>
      </c>
      <c r="D30" s="28" t="str">
        <v>ATN</v>
      </c>
      <c r="E30" s="28" t="str">
        <v>SP</v>
      </c>
      <c r="F30" s="28">
        <v>4</v>
      </c>
      <c r="G30" s="29">
        <v>13</v>
      </c>
      <c r="H30" s="28">
        <v>10</v>
      </c>
      <c r="I30" s="29">
        <v>13.333333333333334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Laa</v>
      </c>
      <c r="B31" s="28">
        <v>31508</v>
      </c>
      <c r="C31" s="27" t="str">
        <v>Dana, Caden</v>
      </c>
      <c r="D31" s="28" t="str">
        <v>LAA</v>
      </c>
      <c r="E31" s="28" t="str">
        <v>SP/RP</v>
      </c>
      <c r="F31" s="28">
        <v>5</v>
      </c>
      <c r="G31" s="29">
        <v>32.33</v>
      </c>
      <c r="H31" s="28">
        <v>10</v>
      </c>
      <c r="I31" s="29">
        <v>33.666666666666664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Laa</v>
      </c>
      <c r="B32" s="28">
        <v>11426</v>
      </c>
      <c r="C32" s="27" t="str">
        <v>Pomeranz, Drew</v>
      </c>
      <c r="D32" s="28" t="str">
        <v>CHN</v>
      </c>
      <c r="E32" s="28" t="str">
        <v>RP/SP</v>
      </c>
      <c r="F32" s="28">
        <v>4</v>
      </c>
      <c r="G32" s="29">
        <v>49.66</v>
      </c>
      <c r="H32" s="28">
        <v>11</v>
      </c>
      <c r="I32" s="29">
        <v>52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Laa</v>
      </c>
      <c r="B33" s="28">
        <v>17968</v>
      </c>
      <c r="C33" s="27" t="str">
        <v>Burke, Brock</v>
      </c>
      <c r="D33" s="28" t="str">
        <v>LAA</v>
      </c>
      <c r="E33" s="28" t="str">
        <v>RP/SP</v>
      </c>
      <c r="F33" s="28">
        <v>1</v>
      </c>
      <c r="G33" s="29">
        <v>61.66</v>
      </c>
      <c r="H33" s="28">
        <v>11</v>
      </c>
      <c r="I33" s="29">
        <v>64.666666666666671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Laa</v>
      </c>
      <c r="B34" s="28">
        <v>20023</v>
      </c>
      <c r="C34" s="27" t="str">
        <v>Garcia, Rico</v>
      </c>
      <c r="D34" s="28" t="str">
        <v>NYN/NYA/BAA</v>
      </c>
      <c r="E34" s="28" t="str">
        <v>RP/SP</v>
      </c>
      <c r="F34" s="28">
        <v>1</v>
      </c>
      <c r="G34" s="29">
        <v>34.33</v>
      </c>
      <c r="H34" s="28">
        <v>11</v>
      </c>
      <c r="I34" s="29">
        <v>36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Laa</v>
      </c>
      <c r="B35" s="28">
        <v>23313</v>
      </c>
      <c r="C35" s="27" t="str">
        <v>Butto, Jose</v>
      </c>
      <c r="D35" s="28" t="str">
        <v>NYN/SFN</v>
      </c>
      <c r="E35" s="28" t="str">
        <v>RP</v>
      </c>
      <c r="F35" s="28">
        <v>0</v>
      </c>
      <c r="G35" s="29">
        <v>67</v>
      </c>
      <c r="H35" s="28">
        <v>11</v>
      </c>
      <c r="I35" s="29">
        <v>70.333333333333329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Laa</v>
      </c>
      <c r="B36" s="28">
        <v>25420</v>
      </c>
      <c r="C36" s="27" t="str">
        <v>Zeferjahn, Ryan</v>
      </c>
      <c r="D36" s="28" t="str">
        <v>LAA</v>
      </c>
      <c r="E36" s="28" t="str">
        <v>RP/SP</v>
      </c>
      <c r="F36" s="28">
        <v>1</v>
      </c>
      <c r="G36" s="29">
        <v>57</v>
      </c>
      <c r="H36" s="28">
        <v>11</v>
      </c>
      <c r="I36" s="29">
        <v>59.666666666666664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Laa</v>
      </c>
      <c r="B37" s="28">
        <v>25620</v>
      </c>
      <c r="C37" s="27" t="str">
        <v>Mey, Luis</v>
      </c>
      <c r="D37" s="28" t="str">
        <v>CIN</v>
      </c>
      <c r="E37" s="28" t="str">
        <v>RP</v>
      </c>
      <c r="F37" s="28">
        <v>0</v>
      </c>
      <c r="G37" s="29">
        <v>21</v>
      </c>
      <c r="H37" s="28">
        <v>11</v>
      </c>
      <c r="I37" s="29">
        <v>22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Laa</v>
      </c>
      <c r="B38" s="28">
        <v>25756</v>
      </c>
      <c r="C38" s="27" t="str">
        <v>Brash, Matt</v>
      </c>
      <c r="D38" s="28" t="str">
        <v>SEA</v>
      </c>
      <c r="E38" s="28" t="str">
        <v>RP</v>
      </c>
      <c r="F38" s="28">
        <v>0</v>
      </c>
      <c r="G38" s="29">
        <v>47.33</v>
      </c>
      <c r="H38" s="28">
        <v>11</v>
      </c>
      <c r="I38" s="29">
        <v>49.666666666666664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Laa</v>
      </c>
      <c r="B39" s="28">
        <v>26641</v>
      </c>
      <c r="C39" s="27" t="str">
        <v>Gonzalez, Wikelman</v>
      </c>
      <c r="D39" s="28" t="str">
        <v>CHA</v>
      </c>
      <c r="E39" s="28" t="str">
        <v>RP</v>
      </c>
      <c r="F39" s="28">
        <v>0</v>
      </c>
      <c r="G39" s="29">
        <v>20.329999999999998</v>
      </c>
      <c r="H39" s="28">
        <v>11</v>
      </c>
      <c r="I39" s="29">
        <v>21.333333333333332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Laa</v>
      </c>
      <c r="B40" s="28">
        <v>26944</v>
      </c>
      <c r="C40" s="27" t="str">
        <v>Henriquez, Edgardo</v>
      </c>
      <c r="D40" s="28" t="str">
        <v>LAN</v>
      </c>
      <c r="E40" s="28" t="str">
        <v>RP</v>
      </c>
      <c r="F40" s="28">
        <v>0</v>
      </c>
      <c r="G40" s="29">
        <v>19</v>
      </c>
      <c r="H40" s="28">
        <v>11</v>
      </c>
      <c r="I40" s="29">
        <v>19.666666666666668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Laa</v>
      </c>
      <c r="B41" s="28">
        <v>27468</v>
      </c>
      <c r="C41" s="27" t="str">
        <v>Detmers, Reid</v>
      </c>
      <c r="D41" s="28" t="str">
        <v>LAA</v>
      </c>
      <c r="E41" s="28" t="str">
        <v>RP</v>
      </c>
      <c r="F41" s="28">
        <v>0</v>
      </c>
      <c r="G41" s="29">
        <v>63.66</v>
      </c>
      <c r="H41" s="28">
        <v>11</v>
      </c>
      <c r="I41" s="29">
        <v>66.666666666666671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Laa</v>
      </c>
      <c r="B42" s="28">
        <v>27626</v>
      </c>
      <c r="C42" s="27" t="str">
        <v>Orze, Eric</v>
      </c>
      <c r="D42" s="28" t="str">
        <v>TBA</v>
      </c>
      <c r="E42" s="28" t="str">
        <v>RP</v>
      </c>
      <c r="F42" s="28">
        <v>0</v>
      </c>
      <c r="G42" s="29">
        <v>41.66</v>
      </c>
      <c r="H42" s="28">
        <v>11</v>
      </c>
      <c r="I42" s="29">
        <v>43.666666666666664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Laa</v>
      </c>
      <c r="B43" s="28">
        <v>27649</v>
      </c>
      <c r="C43" s="27" t="str">
        <v>Phillips, Connor</v>
      </c>
      <c r="D43" s="28" t="str">
        <v>CIN</v>
      </c>
      <c r="E43" s="28" t="str">
        <v>RP</v>
      </c>
      <c r="F43" s="28">
        <v>0</v>
      </c>
      <c r="G43" s="29">
        <v>25</v>
      </c>
      <c r="H43" s="28">
        <v>11</v>
      </c>
      <c r="I43" s="29">
        <v>26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Laa</v>
      </c>
      <c r="B44" s="28">
        <v>30133</v>
      </c>
      <c r="C44" s="27" t="str">
        <v>Hurter, Brant</v>
      </c>
      <c r="D44" s="28" t="str">
        <v>DEA</v>
      </c>
      <c r="E44" s="28" t="str">
        <v>RP/SP</v>
      </c>
      <c r="F44" s="28">
        <v>4</v>
      </c>
      <c r="G44" s="29">
        <v>63</v>
      </c>
      <c r="H44" s="28">
        <v>11</v>
      </c>
      <c r="I44" s="29">
        <v>66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Laa</v>
      </c>
      <c r="B45" s="28">
        <v>31616</v>
      </c>
      <c r="C45" s="27" t="str">
        <v>Morgan, David</v>
      </c>
      <c r="D45" s="28" t="str">
        <v>SDN</v>
      </c>
      <c r="E45" s="28" t="str">
        <v>RP/SP</v>
      </c>
      <c r="F45" s="28">
        <v>2</v>
      </c>
      <c r="G45" s="29">
        <v>47.33</v>
      </c>
      <c r="H45" s="28">
        <v>11</v>
      </c>
      <c r="I45" s="29">
        <v>49.666666666666664</v>
      </c>
      <c r="J45" s="28">
        <v>0</v>
      </c>
      <c r="K45" s="29">
        <v>0</v>
      </c>
      <c r="L45" s="37">
        <v>0</v>
      </c>
    </row>
    <row r="46" spans="1:12" x14ac:dyDescent="0.2">
      <c r="A46" s="13" t="str">
        <v>Laa</v>
      </c>
      <c r="B46" s="28">
        <v>31913</v>
      </c>
      <c r="C46" s="27" t="str">
        <v>Harris, Hayden</v>
      </c>
      <c r="D46" s="28" t="str">
        <v>ATN</v>
      </c>
      <c r="E46" s="28" t="str">
        <v>RP</v>
      </c>
      <c r="F46" s="28">
        <v>0</v>
      </c>
      <c r="G46" s="29">
        <v>2.66</v>
      </c>
      <c r="H46" s="28">
        <v>11</v>
      </c>
      <c r="I46" s="29">
        <v>2.6666666666666665</v>
      </c>
      <c r="J46" s="28">
        <v>0</v>
      </c>
      <c r="K46" s="29">
        <v>0</v>
      </c>
      <c r="L46" s="37">
        <v>0</v>
      </c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_xlfn._xlws.FILTER(Players!$A:$I,Players!$A:$A="x-Laa","")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51"/>
      <c r="F52" s="48"/>
      <c r="G52" s="44"/>
      <c r="H52" s="51"/>
      <c r="I52" s="53"/>
    </row>
    <row r="53" spans="1:9" customFormat="1" x14ac:dyDescent="0.2">
      <c r="A53" s="13"/>
      <c r="B53" s="44"/>
      <c r="C53" s="61"/>
      <c r="D53" s="54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44"/>
      <c r="C58" s="61"/>
      <c r="D58" s="59"/>
      <c r="E58" s="51"/>
      <c r="F58" s="48"/>
      <c r="G58" s="44"/>
      <c r="H58" s="51"/>
      <c r="I58" s="53"/>
    </row>
    <row r="59" spans="1:9" customFormat="1" x14ac:dyDescent="0.2">
      <c r="A59" s="13"/>
      <c r="B59" s="44"/>
      <c r="C59" s="61"/>
      <c r="D59" s="54"/>
      <c r="E59" s="51"/>
      <c r="F59" s="52"/>
      <c r="G59" s="44"/>
      <c r="H59" s="51"/>
      <c r="I59" s="53"/>
    </row>
    <row r="60" spans="1:9" customFormat="1" x14ac:dyDescent="0.2">
      <c r="A60" s="13"/>
      <c r="B60" s="44"/>
      <c r="C60" s="61"/>
      <c r="D60" s="59"/>
      <c r="E60" s="47"/>
      <c r="F60" s="48"/>
      <c r="G60" s="44"/>
      <c r="H60" s="47"/>
      <c r="I60" s="53"/>
    </row>
    <row r="61" spans="1:9" customFormat="1" x14ac:dyDescent="0.2">
      <c r="A61" s="13"/>
      <c r="B61" s="44"/>
      <c r="C61" s="61"/>
      <c r="D61" s="59"/>
      <c r="E61" s="47"/>
      <c r="F61" s="48"/>
      <c r="G61" s="44"/>
      <c r="H61" s="47"/>
      <c r="I61" s="53"/>
    </row>
    <row r="62" spans="1:9" customFormat="1" x14ac:dyDescent="0.2">
      <c r="A62" s="13"/>
      <c r="B62" s="44"/>
      <c r="C62" s="61"/>
      <c r="D62" s="59"/>
      <c r="E62" s="47"/>
      <c r="F62" s="48"/>
      <c r="G62" s="44"/>
      <c r="H62" s="47"/>
      <c r="I62" s="53"/>
    </row>
    <row r="63" spans="1:9" customFormat="1" x14ac:dyDescent="0.2">
      <c r="A63" s="13"/>
      <c r="B63" s="44"/>
      <c r="C63" s="61"/>
      <c r="D63" s="59"/>
      <c r="E63" s="51"/>
      <c r="F63" s="48"/>
      <c r="G63" s="44"/>
      <c r="H63" s="51"/>
      <c r="I63" s="53"/>
    </row>
    <row r="64" spans="1:9" customFormat="1" x14ac:dyDescent="0.2">
      <c r="A64" s="13"/>
      <c r="B64" s="13"/>
      <c r="C64" s="62"/>
      <c r="D64" s="14"/>
      <c r="E64" s="51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47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47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47"/>
      <c r="I67" s="53"/>
    </row>
    <row r="68" spans="1:9" customFormat="1" x14ac:dyDescent="0.2">
      <c r="A68" s="13"/>
      <c r="B68" s="13"/>
      <c r="C68" s="62"/>
      <c r="D68" s="14"/>
      <c r="E68" s="47"/>
      <c r="F68" s="13"/>
      <c r="G68" s="13"/>
      <c r="H68" s="47"/>
      <c r="I68" s="53"/>
    </row>
    <row r="69" spans="1:9" customFormat="1" x14ac:dyDescent="0.2">
      <c r="A69" s="13"/>
      <c r="B69" s="13"/>
      <c r="C69" s="62"/>
      <c r="D69" s="14"/>
      <c r="E69" s="47"/>
      <c r="F69" s="13"/>
      <c r="G69" s="13"/>
      <c r="H69" s="51"/>
      <c r="I69" s="53"/>
    </row>
    <row r="70" spans="1:9" customFormat="1" x14ac:dyDescent="0.2">
      <c r="A70" s="13"/>
      <c r="B70" s="13"/>
      <c r="C70" s="62"/>
      <c r="D70" s="14"/>
      <c r="E70" s="47"/>
      <c r="F70" s="13"/>
      <c r="G70" s="13"/>
      <c r="H70" s="47"/>
      <c r="I70" s="53"/>
    </row>
    <row r="71" spans="1:9" customFormat="1" x14ac:dyDescent="0.2">
      <c r="A71" s="13"/>
      <c r="B71" s="13"/>
      <c r="C71" s="62"/>
      <c r="D71" s="14"/>
      <c r="E71" s="47"/>
      <c r="F71" s="13"/>
      <c r="G71" s="13"/>
      <c r="H71" s="51"/>
      <c r="I71" s="53"/>
    </row>
    <row r="72" spans="1:9" customFormat="1" x14ac:dyDescent="0.2">
      <c r="A72" s="13"/>
      <c r="B72" s="13"/>
      <c r="C72" s="62"/>
      <c r="D72" s="14"/>
      <c r="E72" s="47"/>
      <c r="F72" s="13"/>
      <c r="G72" s="13"/>
      <c r="H72" s="51"/>
      <c r="I72" s="53"/>
    </row>
    <row r="73" spans="1:9" customFormat="1" x14ac:dyDescent="0.2">
      <c r="A73" s="13"/>
      <c r="B73" s="13"/>
      <c r="C73" s="62"/>
      <c r="D73" s="14"/>
      <c r="E73" s="47"/>
      <c r="F73" s="13"/>
      <c r="G73" s="13"/>
      <c r="H73" s="51"/>
      <c r="I73" s="53"/>
    </row>
    <row r="74" spans="1:9" customFormat="1" x14ac:dyDescent="0.2">
      <c r="A74" s="13"/>
      <c r="B74" s="13"/>
      <c r="C74" s="62"/>
      <c r="D74" s="14"/>
      <c r="E74" s="47"/>
      <c r="F74" s="13"/>
      <c r="G74" s="13"/>
      <c r="H74" s="51"/>
      <c r="I74" s="53"/>
    </row>
    <row r="75" spans="1:9" customFormat="1" x14ac:dyDescent="0.2">
      <c r="A75" s="13"/>
      <c r="B75" s="13"/>
      <c r="C75" s="62"/>
      <c r="D75" s="14"/>
      <c r="E75" s="47"/>
      <c r="F75" s="13"/>
      <c r="G75" s="13"/>
      <c r="H75" s="51"/>
      <c r="I75" s="53"/>
    </row>
    <row r="76" spans="1:9" customFormat="1" x14ac:dyDescent="0.2">
      <c r="A76" s="13"/>
      <c r="B76" s="13"/>
      <c r="C76" s="62"/>
      <c r="D76" s="14"/>
      <c r="E76" s="47"/>
      <c r="F76" s="13"/>
      <c r="G76" s="13"/>
      <c r="H76" s="47"/>
      <c r="I76" s="53"/>
    </row>
    <row r="77" spans="1:9" customFormat="1" x14ac:dyDescent="0.2">
      <c r="A77" s="13"/>
      <c r="B77" s="13"/>
      <c r="C77" s="62"/>
      <c r="D77" s="14"/>
      <c r="E77" s="47"/>
      <c r="F77" s="13"/>
      <c r="G77" s="13"/>
      <c r="H77" s="51"/>
      <c r="I77" s="53"/>
    </row>
    <row r="78" spans="1:9" customFormat="1" x14ac:dyDescent="0.2">
      <c r="A78" s="13"/>
      <c r="B78" s="13"/>
      <c r="C78" s="62"/>
      <c r="D78" s="14"/>
      <c r="E78" s="47"/>
      <c r="F78" s="13"/>
      <c r="G78" s="13"/>
      <c r="H78" s="51"/>
      <c r="I78" s="53"/>
    </row>
    <row r="79" spans="1:9" customFormat="1" x14ac:dyDescent="0.2">
      <c r="A79" s="13"/>
      <c r="B79" s="13"/>
      <c r="C79" s="62"/>
      <c r="D79" s="14"/>
      <c r="E79" s="47"/>
      <c r="F79" s="13"/>
      <c r="G79" s="13"/>
      <c r="H79" s="47"/>
      <c r="I79" s="53"/>
    </row>
    <row r="80" spans="1:9" customFormat="1" x14ac:dyDescent="0.2">
      <c r="A80" s="13"/>
      <c r="B80" s="13"/>
      <c r="C80" s="62"/>
      <c r="D80" s="14"/>
      <c r="E80" s="47"/>
      <c r="F80" s="13"/>
      <c r="G80" s="13"/>
      <c r="H80" s="47"/>
      <c r="I80" s="53"/>
    </row>
    <row r="81" spans="1:9" customFormat="1" x14ac:dyDescent="0.2">
      <c r="A81" s="13"/>
      <c r="B81" s="28"/>
      <c r="C81" s="27"/>
      <c r="D81" s="28"/>
      <c r="E81" s="28"/>
      <c r="F81" s="36"/>
      <c r="G81" s="29"/>
      <c r="H81" s="28"/>
      <c r="I81" s="29"/>
    </row>
    <row r="82" spans="1:9" customFormat="1" x14ac:dyDescent="0.2">
      <c r="A82" s="13"/>
      <c r="B82" s="28"/>
      <c r="C82" s="27"/>
      <c r="D82" s="28"/>
      <c r="E82" s="28"/>
      <c r="F82" s="28"/>
      <c r="G82" s="29"/>
      <c r="H82" s="28"/>
      <c r="I82" s="29"/>
    </row>
  </sheetData>
  <sortState xmlns:xlrd2="http://schemas.microsoft.com/office/spreadsheetml/2017/richdata2" ref="A6:L29">
    <sortCondition ref="H6:H29"/>
    <sortCondition ref="C6:C29"/>
  </sortState>
  <mergeCells count="2">
    <mergeCell ref="B1:D1"/>
    <mergeCell ref="G1:I1"/>
  </mergeCells>
  <conditionalFormatting sqref="D6:D48">
    <cfRule type="containsText" dxfId="67" priority="8" operator="containsText" text="LAA">
      <formula>NOT(ISERROR(SEARCH("LAA",D6)))</formula>
    </cfRule>
  </conditionalFormatting>
  <conditionalFormatting sqref="G1:I74">
    <cfRule type="cellIs" dxfId="66" priority="1" operator="equal">
      <formula>"NC"</formula>
    </cfRule>
  </conditionalFormatting>
  <conditionalFormatting sqref="G81:I1048576">
    <cfRule type="cellIs" dxfId="65" priority="4" operator="equal">
      <formula>"NC"</formula>
    </cfRule>
  </conditionalFormatting>
  <conditionalFormatting sqref="I75:I80 H78:H80">
    <cfRule type="cellIs" dxfId="64" priority="3" operator="equal">
      <formula>"NC"</formula>
    </cfRule>
  </conditionalFormatting>
  <hyperlinks>
    <hyperlink ref="I2" r:id="rId1" xr:uid="{F68F7B27-1C10-4072-8241-E58FAF3F064B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:T67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44</v>
      </c>
      <c r="C1" s="85"/>
      <c r="D1" s="85"/>
      <c r="F1" s="2" t="s">
        <v>1</v>
      </c>
      <c r="G1" s="86" t="s">
        <v>45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93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17"/>
      <c r="K3" s="10"/>
    </row>
    <row r="4" spans="1:20" x14ac:dyDescent="0.2">
      <c r="I4" s="17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_xlfn._xlws.FILTER(Players!$A:$L,Players!$A:$A="Lan","")</f>
        <v>Lan</v>
      </c>
      <c r="B6" s="28">
        <v>6887</v>
      </c>
      <c r="C6" s="27" t="str">
        <v>Maldonado, Martin</v>
      </c>
      <c r="D6" s="28" t="str">
        <v>SDN</v>
      </c>
      <c r="E6" s="28" t="str">
        <v>CA</v>
      </c>
      <c r="F6" s="28">
        <v>0</v>
      </c>
      <c r="G6" s="28">
        <v>147</v>
      </c>
      <c r="H6" s="28">
        <v>2</v>
      </c>
      <c r="I6" s="28">
        <v>154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</row>
    <row r="7" spans="1:20" ht="15" customHeight="1" x14ac:dyDescent="0.2">
      <c r="A7" s="13" t="str">
        <v>Lan</v>
      </c>
      <c r="B7" s="28">
        <v>12859</v>
      </c>
      <c r="C7" s="27" t="str">
        <v>McCann, James</v>
      </c>
      <c r="D7" s="28" t="str">
        <v>ARN</v>
      </c>
      <c r="E7" s="28" t="str">
        <v>CA</v>
      </c>
      <c r="F7" s="28">
        <v>0</v>
      </c>
      <c r="G7" s="28">
        <v>123</v>
      </c>
      <c r="H7" s="28">
        <v>2</v>
      </c>
      <c r="I7" s="28">
        <v>129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632</v>
      </c>
      <c r="Q7"/>
      <c r="T7"/>
    </row>
    <row r="8" spans="1:20" customFormat="1" ht="15" customHeight="1" x14ac:dyDescent="0.2">
      <c r="A8" s="13" t="str">
        <v>Lan</v>
      </c>
      <c r="B8" s="28">
        <v>19197</v>
      </c>
      <c r="C8" s="27" t="str">
        <v>Smith, Will</v>
      </c>
      <c r="D8" s="28" t="str">
        <v>LAN</v>
      </c>
      <c r="E8" s="28" t="str">
        <v>CA</v>
      </c>
      <c r="F8" s="28">
        <v>0</v>
      </c>
      <c r="G8" s="28">
        <v>362</v>
      </c>
      <c r="H8" s="28">
        <v>2</v>
      </c>
      <c r="I8" s="28">
        <v>380</v>
      </c>
      <c r="J8" s="28">
        <v>0</v>
      </c>
      <c r="K8" s="28">
        <v>0</v>
      </c>
      <c r="L8" s="37">
        <v>0</v>
      </c>
      <c r="M8" s="1"/>
      <c r="N8" s="1"/>
      <c r="O8" s="21" t="s">
        <v>4</v>
      </c>
      <c r="P8" s="21">
        <f>SUMIF(H$6:H$49,"3",G$6:G$49)</f>
        <v>756</v>
      </c>
    </row>
    <row r="9" spans="1:20" ht="15" customHeight="1" x14ac:dyDescent="0.2">
      <c r="A9" s="13" t="str">
        <v>Lan</v>
      </c>
      <c r="B9" s="28">
        <v>10472</v>
      </c>
      <c r="C9" s="27" t="str">
        <v>Hernandez, Enrique</v>
      </c>
      <c r="D9" s="28" t="str">
        <v>LAN</v>
      </c>
      <c r="E9" s="28" t="str">
        <v>1B/3B</v>
      </c>
      <c r="F9" s="28">
        <v>0</v>
      </c>
      <c r="G9" s="28">
        <v>232</v>
      </c>
      <c r="H9" s="28">
        <v>3</v>
      </c>
      <c r="I9" s="28">
        <v>243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507</v>
      </c>
      <c r="Q9"/>
      <c r="T9"/>
    </row>
    <row r="10" spans="1:20" ht="15" customHeight="1" x14ac:dyDescent="0.2">
      <c r="A10" s="13" t="str">
        <v>Lan</v>
      </c>
      <c r="B10" s="28">
        <v>26319</v>
      </c>
      <c r="C10" s="27" t="str">
        <v>Busch, Michael</v>
      </c>
      <c r="D10" s="28" t="str">
        <v>CHN</v>
      </c>
      <c r="E10" s="28" t="str">
        <v>1B</v>
      </c>
      <c r="F10" s="28">
        <v>0</v>
      </c>
      <c r="G10" s="28">
        <v>524</v>
      </c>
      <c r="H10" s="28">
        <v>3</v>
      </c>
      <c r="I10" s="28">
        <v>550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998</v>
      </c>
      <c r="Q10"/>
      <c r="T10"/>
    </row>
    <row r="11" spans="1:20" ht="15" customHeight="1" x14ac:dyDescent="0.2">
      <c r="A11" s="13" t="str">
        <v>Lan</v>
      </c>
      <c r="B11" s="28">
        <v>19470</v>
      </c>
      <c r="C11" s="27" t="str">
        <v>Edman, Tommy</v>
      </c>
      <c r="D11" s="28" t="str">
        <v>LAN</v>
      </c>
      <c r="E11" s="28" t="str">
        <v>2B/CF</v>
      </c>
      <c r="F11" s="28">
        <v>0</v>
      </c>
      <c r="G11" s="28">
        <v>346</v>
      </c>
      <c r="H11" s="28">
        <v>4</v>
      </c>
      <c r="I11" s="28">
        <v>363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977</v>
      </c>
      <c r="Q11"/>
      <c r="T11"/>
    </row>
    <row r="12" spans="1:20" ht="15" customHeight="1" x14ac:dyDescent="0.2">
      <c r="A12" s="13" t="str">
        <v>Lan</v>
      </c>
      <c r="B12" s="28">
        <v>35322</v>
      </c>
      <c r="C12" s="27" t="str">
        <v>Kim, Hyeseong</v>
      </c>
      <c r="D12" s="28" t="str">
        <v>LAN</v>
      </c>
      <c r="E12" s="28" t="str">
        <v>2B</v>
      </c>
      <c r="F12" s="28">
        <v>0</v>
      </c>
      <c r="G12" s="28">
        <v>161</v>
      </c>
      <c r="H12" s="28">
        <v>4</v>
      </c>
      <c r="I12" s="28">
        <v>169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162</v>
      </c>
      <c r="Q12"/>
      <c r="T12"/>
    </row>
    <row r="13" spans="1:20" ht="15" customHeight="1" x14ac:dyDescent="0.2">
      <c r="A13" s="13" t="str">
        <v>Lan</v>
      </c>
      <c r="B13" s="28">
        <v>13301</v>
      </c>
      <c r="C13" s="27" t="str">
        <v>Muncy, Max</v>
      </c>
      <c r="D13" s="28" t="str">
        <v>LAN</v>
      </c>
      <c r="E13" s="28" t="str">
        <v>3B</v>
      </c>
      <c r="F13" s="28">
        <v>0</v>
      </c>
      <c r="G13" s="28">
        <v>313</v>
      </c>
      <c r="H13" s="28">
        <v>5</v>
      </c>
      <c r="I13" s="28">
        <v>328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1542</v>
      </c>
      <c r="Q13"/>
      <c r="T13"/>
    </row>
    <row r="14" spans="1:20" ht="15" customHeight="1" x14ac:dyDescent="0.2">
      <c r="A14" s="13" t="str">
        <v>Lan</v>
      </c>
      <c r="B14" s="28">
        <v>15518</v>
      </c>
      <c r="C14" s="27" t="str">
        <v>Rosario, Amed</v>
      </c>
      <c r="D14" s="28" t="str">
        <v>WAN/NYA</v>
      </c>
      <c r="E14" s="28" t="str">
        <v>3B/2B</v>
      </c>
      <c r="F14" s="28">
        <v>0</v>
      </c>
      <c r="G14" s="28">
        <v>181</v>
      </c>
      <c r="H14" s="28">
        <v>5</v>
      </c>
      <c r="I14" s="28">
        <v>190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181</v>
      </c>
      <c r="Q14"/>
      <c r="T14"/>
    </row>
    <row r="15" spans="1:20" ht="15" customHeight="1" x14ac:dyDescent="0.2">
      <c r="A15" s="13" t="str">
        <v>Lan</v>
      </c>
      <c r="B15" s="28">
        <v>20178</v>
      </c>
      <c r="C15" s="27" t="str">
        <v>Vargas, Miguel</v>
      </c>
      <c r="D15" s="28" t="str">
        <v>CHA</v>
      </c>
      <c r="E15" s="28" t="str">
        <v>3B/1B</v>
      </c>
      <c r="F15" s="28">
        <v>0</v>
      </c>
      <c r="G15" s="28">
        <v>504</v>
      </c>
      <c r="H15" s="28">
        <v>5</v>
      </c>
      <c r="I15" s="28">
        <v>529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ht="15" customHeight="1" x14ac:dyDescent="0.2">
      <c r="A16" s="13" t="str">
        <v>Lan</v>
      </c>
      <c r="B16" s="28">
        <v>13624</v>
      </c>
      <c r="C16" s="27" t="str">
        <v>Seager, Corey</v>
      </c>
      <c r="D16" s="28" t="str">
        <v>TEA</v>
      </c>
      <c r="E16" s="28" t="str">
        <v>SS</v>
      </c>
      <c r="F16" s="28">
        <v>0</v>
      </c>
      <c r="G16" s="28">
        <v>380</v>
      </c>
      <c r="H16" s="28">
        <v>6</v>
      </c>
      <c r="I16" s="28">
        <v>399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s="5" customFormat="1" ht="15" customHeight="1" x14ac:dyDescent="0.2">
      <c r="A17" s="13" t="str">
        <v>Lan</v>
      </c>
      <c r="B17" s="28">
        <v>22799</v>
      </c>
      <c r="C17" s="27" t="str">
        <v>Perdomo, Geraldo</v>
      </c>
      <c r="D17" s="28" t="str">
        <v>ARN</v>
      </c>
      <c r="E17" s="28" t="str">
        <v>SS</v>
      </c>
      <c r="F17" s="28">
        <v>0</v>
      </c>
      <c r="G17" s="28">
        <v>597</v>
      </c>
      <c r="H17" s="28">
        <v>6</v>
      </c>
      <c r="I17" s="28">
        <v>626</v>
      </c>
      <c r="J17" s="28">
        <v>0</v>
      </c>
      <c r="K17" s="28">
        <v>0</v>
      </c>
      <c r="L17" s="37">
        <v>0</v>
      </c>
      <c r="T17"/>
    </row>
    <row r="18" spans="1:20" ht="15" customHeight="1" x14ac:dyDescent="0.2">
      <c r="A18" s="13" t="str">
        <v>Lan</v>
      </c>
      <c r="B18" s="28">
        <v>18054</v>
      </c>
      <c r="C18" s="27" t="str">
        <v>Haggerty, Sam</v>
      </c>
      <c r="D18" s="28" t="str">
        <v>TEA</v>
      </c>
      <c r="E18" s="28" t="str">
        <v>LF</v>
      </c>
      <c r="F18" s="28">
        <v>0</v>
      </c>
      <c r="G18" s="28">
        <v>162</v>
      </c>
      <c r="H18" s="28">
        <v>7</v>
      </c>
      <c r="I18" s="28">
        <v>170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Lan</v>
      </c>
      <c r="B19" s="28">
        <v>18030</v>
      </c>
      <c r="C19" s="27" t="str">
        <v>Bader, Harrison</v>
      </c>
      <c r="D19" s="28" t="str">
        <v>MNA/PHN</v>
      </c>
      <c r="E19" s="28" t="str">
        <v>CF/LF</v>
      </c>
      <c r="F19" s="28">
        <v>0</v>
      </c>
      <c r="G19" s="28">
        <v>448</v>
      </c>
      <c r="H19" s="28">
        <v>8</v>
      </c>
      <c r="I19" s="28">
        <v>470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171</v>
      </c>
      <c r="Q19" s="22">
        <f>SUMIF(H$6:H$49,"10",G$6:G$49)</f>
        <v>935.96</v>
      </c>
      <c r="T19"/>
    </row>
    <row r="20" spans="1:20" customFormat="1" ht="15" customHeight="1" x14ac:dyDescent="0.2">
      <c r="A20" s="13" t="str">
        <v>Lan</v>
      </c>
      <c r="B20" s="28">
        <v>20202</v>
      </c>
      <c r="C20" s="27" t="str">
        <v>Marsh, Brandon</v>
      </c>
      <c r="D20" s="28" t="str">
        <v>PHN</v>
      </c>
      <c r="E20" s="28" t="str">
        <v>CF/LF</v>
      </c>
      <c r="F20" s="28">
        <v>0</v>
      </c>
      <c r="G20" s="29">
        <v>379</v>
      </c>
      <c r="H20" s="28">
        <v>8</v>
      </c>
      <c r="I20" s="29">
        <v>397</v>
      </c>
      <c r="J20" s="28">
        <v>0</v>
      </c>
      <c r="K20" s="28">
        <v>0</v>
      </c>
      <c r="L20" s="37">
        <v>0</v>
      </c>
      <c r="M20" s="1"/>
      <c r="N20" s="1"/>
      <c r="O20" s="21" t="s">
        <v>15</v>
      </c>
      <c r="P20" s="21">
        <f>SUMIF(H$6:H$49,"11",F$6:F$49)</f>
        <v>3</v>
      </c>
      <c r="Q20" s="22">
        <f>SUMIF(H$6:H$49,"11",G$6:G$49)</f>
        <v>556.29999999999995</v>
      </c>
    </row>
    <row r="21" spans="1:20" ht="15" customHeight="1" x14ac:dyDescent="0.2">
      <c r="A21" s="13" t="str">
        <v>Lan</v>
      </c>
      <c r="B21" s="28">
        <v>24770</v>
      </c>
      <c r="C21" s="27" t="str">
        <v>Outman, James</v>
      </c>
      <c r="D21" s="28" t="str">
        <v>LAN/MNA</v>
      </c>
      <c r="E21" s="28" t="str">
        <v>CF</v>
      </c>
      <c r="F21" s="28">
        <v>0</v>
      </c>
      <c r="G21" s="29">
        <v>134</v>
      </c>
      <c r="H21" s="28">
        <v>8</v>
      </c>
      <c r="I21" s="29">
        <v>140</v>
      </c>
      <c r="J21" s="28">
        <v>0</v>
      </c>
      <c r="K21" s="28">
        <v>0</v>
      </c>
      <c r="L21" s="37">
        <v>0</v>
      </c>
      <c r="Q21" s="1">
        <f>(Q19+Q20)/162</f>
        <v>9.2114814814814814</v>
      </c>
      <c r="T21"/>
    </row>
    <row r="22" spans="1:20" ht="15" customHeight="1" x14ac:dyDescent="0.2">
      <c r="A22" s="13" t="str">
        <v>Lan</v>
      </c>
      <c r="B22" s="28">
        <v>24816</v>
      </c>
      <c r="C22" s="27" t="str">
        <v>Pages, Andy</v>
      </c>
      <c r="D22" s="28" t="str">
        <v>LAN</v>
      </c>
      <c r="E22" s="28" t="str">
        <v>CF/RF/LF</v>
      </c>
      <c r="F22" s="28">
        <v>0</v>
      </c>
      <c r="G22" s="29">
        <v>581</v>
      </c>
      <c r="H22" s="28">
        <v>8</v>
      </c>
      <c r="I22" s="29">
        <v>610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Lan</v>
      </c>
      <c r="B23" s="28">
        <v>15711</v>
      </c>
      <c r="C23" s="27" t="str">
        <v>O'Neill, Tyler</v>
      </c>
      <c r="D23" s="28" t="str">
        <v>BAA</v>
      </c>
      <c r="E23" s="28" t="str">
        <v>RF</v>
      </c>
      <c r="F23" s="28">
        <v>0</v>
      </c>
      <c r="G23" s="29">
        <v>181</v>
      </c>
      <c r="H23" s="28">
        <v>9</v>
      </c>
      <c r="I23" s="29">
        <v>190</v>
      </c>
      <c r="J23" s="28">
        <v>0</v>
      </c>
      <c r="K23" s="29">
        <v>0</v>
      </c>
      <c r="L23" s="37">
        <v>0</v>
      </c>
      <c r="T23"/>
    </row>
    <row r="24" spans="1:20" ht="15" customHeight="1" x14ac:dyDescent="0.2">
      <c r="A24" s="13" t="str">
        <v>Lan</v>
      </c>
      <c r="B24" s="28">
        <v>2036</v>
      </c>
      <c r="C24" s="27" t="str">
        <v>Kershaw, Clayton</v>
      </c>
      <c r="D24" s="28" t="str">
        <v>LAN</v>
      </c>
      <c r="E24" s="28" t="str">
        <v>SP</v>
      </c>
      <c r="F24" s="28">
        <v>22</v>
      </c>
      <c r="G24" s="29">
        <v>112.66</v>
      </c>
      <c r="H24" s="28">
        <v>10</v>
      </c>
      <c r="I24" s="29">
        <v>118</v>
      </c>
      <c r="J24" s="28">
        <v>0</v>
      </c>
      <c r="K24" s="29">
        <v>0</v>
      </c>
      <c r="L24" s="37">
        <v>0</v>
      </c>
      <c r="T24"/>
    </row>
    <row r="25" spans="1:20" ht="15" customHeight="1" x14ac:dyDescent="0.2">
      <c r="A25" s="13" t="str">
        <v>Lan</v>
      </c>
      <c r="B25" s="28">
        <v>16400</v>
      </c>
      <c r="C25" s="27" t="str">
        <v>Lopez, Reynaldo</v>
      </c>
      <c r="D25" s="28" t="str">
        <v>ATN</v>
      </c>
      <c r="E25" s="28" t="str">
        <v>SP</v>
      </c>
      <c r="F25" s="28">
        <v>1</v>
      </c>
      <c r="G25" s="29">
        <v>5</v>
      </c>
      <c r="H25" s="28">
        <v>10</v>
      </c>
      <c r="I25" s="29">
        <v>5</v>
      </c>
      <c r="J25" s="28">
        <v>0</v>
      </c>
      <c r="K25" s="29">
        <v>0</v>
      </c>
      <c r="L25" s="37">
        <v>0</v>
      </c>
      <c r="T25"/>
    </row>
    <row r="26" spans="1:20" ht="15" customHeight="1" x14ac:dyDescent="0.2">
      <c r="A26" s="13" t="str">
        <v>Lan</v>
      </c>
      <c r="B26" s="28">
        <v>19716</v>
      </c>
      <c r="C26" s="30" t="str">
        <v>May, Dustin</v>
      </c>
      <c r="D26" s="28" t="str">
        <v>LAN/BOA</v>
      </c>
      <c r="E26" s="28" t="str">
        <v>SP</v>
      </c>
      <c r="F26" s="28">
        <v>23</v>
      </c>
      <c r="G26" s="29">
        <v>132.33000000000001</v>
      </c>
      <c r="H26" s="28">
        <v>10</v>
      </c>
      <c r="I26" s="29">
        <v>138.66666666666666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Lan</v>
      </c>
      <c r="B27" s="28">
        <v>19867</v>
      </c>
      <c r="C27" s="30" t="str">
        <v>Canning, Griffin</v>
      </c>
      <c r="D27" s="28" t="str">
        <v>NYN</v>
      </c>
      <c r="E27" s="28" t="str">
        <v>SP</v>
      </c>
      <c r="F27" s="28">
        <v>16</v>
      </c>
      <c r="G27" s="29">
        <v>76.33</v>
      </c>
      <c r="H27" s="28">
        <v>10</v>
      </c>
      <c r="I27" s="29">
        <v>80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Lan</v>
      </c>
      <c r="B28" s="28">
        <v>19959</v>
      </c>
      <c r="C28" s="30" t="str">
        <v>Luzardo, Jesus</v>
      </c>
      <c r="D28" s="28" t="str">
        <v>PHN</v>
      </c>
      <c r="E28" s="28" t="str">
        <v>SP</v>
      </c>
      <c r="F28" s="28">
        <v>32</v>
      </c>
      <c r="G28" s="29">
        <v>183.66</v>
      </c>
      <c r="H28" s="28">
        <v>10</v>
      </c>
      <c r="I28" s="29">
        <v>192.66666666666666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Lan</v>
      </c>
      <c r="B29" s="28">
        <v>21690</v>
      </c>
      <c r="C29" s="30" t="str">
        <v>Cabrera, Edward</v>
      </c>
      <c r="D29" s="28" t="str">
        <v>MMN</v>
      </c>
      <c r="E29" s="28" t="str">
        <v>SP</v>
      </c>
      <c r="F29" s="28">
        <v>26</v>
      </c>
      <c r="G29" s="29">
        <v>137.66</v>
      </c>
      <c r="H29" s="28">
        <v>10</v>
      </c>
      <c r="I29" s="29">
        <v>144.33333333333334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Lan</v>
      </c>
      <c r="B30" s="28">
        <v>27483</v>
      </c>
      <c r="C30" s="30" t="str">
        <v>Miller, Bobby</v>
      </c>
      <c r="D30" s="28" t="str">
        <v>LAN</v>
      </c>
      <c r="E30" s="28" t="str">
        <v>SP/RP</v>
      </c>
      <c r="F30" s="28">
        <v>1</v>
      </c>
      <c r="G30" s="29">
        <v>5</v>
      </c>
      <c r="H30" s="28">
        <v>10</v>
      </c>
      <c r="I30" s="29">
        <v>5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Lan</v>
      </c>
      <c r="B31" s="28">
        <v>29839</v>
      </c>
      <c r="C31" s="30" t="str">
        <v>Sheehan, Emmet</v>
      </c>
      <c r="D31" s="28" t="str">
        <v>LAN</v>
      </c>
      <c r="E31" s="28" t="str">
        <v>SP/RP</v>
      </c>
      <c r="F31" s="28">
        <v>12</v>
      </c>
      <c r="G31" s="29">
        <v>73.33</v>
      </c>
      <c r="H31" s="28">
        <v>10</v>
      </c>
      <c r="I31" s="29">
        <v>76.666666666666671</v>
      </c>
      <c r="J31" s="28">
        <v>0</v>
      </c>
      <c r="K31" s="29">
        <v>0</v>
      </c>
      <c r="L31" s="37">
        <v>0</v>
      </c>
      <c r="T31"/>
    </row>
    <row r="32" spans="1:20" ht="15" customHeight="1" x14ac:dyDescent="0.2">
      <c r="A32" s="13" t="str">
        <v>Lan</v>
      </c>
      <c r="B32" s="28">
        <v>33825</v>
      </c>
      <c r="C32" s="30" t="str">
        <v>Yamamoto, Yoshinobu</v>
      </c>
      <c r="D32" s="28" t="str">
        <v>LAN</v>
      </c>
      <c r="E32" s="28" t="str">
        <v>SP</v>
      </c>
      <c r="F32" s="28">
        <v>30</v>
      </c>
      <c r="G32" s="29">
        <v>173.66</v>
      </c>
      <c r="H32" s="28">
        <v>10</v>
      </c>
      <c r="I32" s="29">
        <v>182.33333333333334</v>
      </c>
      <c r="J32" s="28">
        <v>0</v>
      </c>
      <c r="K32" s="29">
        <v>0</v>
      </c>
      <c r="L32" s="37">
        <v>0</v>
      </c>
      <c r="T32"/>
    </row>
    <row r="33" spans="1:12" ht="15" customHeight="1" x14ac:dyDescent="0.2">
      <c r="A33" s="13" t="str">
        <v>Lan</v>
      </c>
      <c r="B33" s="28">
        <v>35323</v>
      </c>
      <c r="C33" s="30" t="str">
        <v>Sasaki, Roki</v>
      </c>
      <c r="D33" s="28" t="str">
        <v>LAN</v>
      </c>
      <c r="E33" s="28" t="str">
        <v>SP/RP</v>
      </c>
      <c r="F33" s="28">
        <v>8</v>
      </c>
      <c r="G33" s="29">
        <v>36.33</v>
      </c>
      <c r="H33" s="28">
        <v>10</v>
      </c>
      <c r="I33" s="29">
        <v>38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Lan</v>
      </c>
      <c r="B34" s="28">
        <v>7836</v>
      </c>
      <c r="C34" s="30" t="str">
        <v>Strickland, Hunter</v>
      </c>
      <c r="D34" s="28" t="str">
        <v>LAA</v>
      </c>
      <c r="E34" s="28" t="str">
        <v>RP</v>
      </c>
      <c r="F34" s="28">
        <v>0</v>
      </c>
      <c r="G34" s="29">
        <v>22</v>
      </c>
      <c r="H34" s="28">
        <v>11</v>
      </c>
      <c r="I34" s="29">
        <v>23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Lan</v>
      </c>
      <c r="B35" s="28">
        <v>12760</v>
      </c>
      <c r="C35" s="30" t="str">
        <v>Montero, Rafael</v>
      </c>
      <c r="D35" s="28" t="str">
        <v>HOA/ATN/DEA</v>
      </c>
      <c r="E35" s="28" t="str">
        <v>RP</v>
      </c>
      <c r="F35" s="28">
        <v>0</v>
      </c>
      <c r="G35" s="29">
        <v>60.33</v>
      </c>
      <c r="H35" s="28">
        <v>11</v>
      </c>
      <c r="I35" s="29">
        <v>63.333333333333336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Lan</v>
      </c>
      <c r="B36" s="28">
        <v>12857</v>
      </c>
      <c r="C36" s="30" t="str">
        <v>Armstrong, Shawn</v>
      </c>
      <c r="D36" s="28" t="str">
        <v>TEA</v>
      </c>
      <c r="E36" s="28" t="str">
        <v>RP/SP</v>
      </c>
      <c r="F36" s="28">
        <v>2</v>
      </c>
      <c r="G36" s="29">
        <v>74</v>
      </c>
      <c r="H36" s="28">
        <v>11</v>
      </c>
      <c r="I36" s="29">
        <v>77.666666666666671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Lan</v>
      </c>
      <c r="B37" s="28">
        <v>14212</v>
      </c>
      <c r="C37" s="30" t="str">
        <v>Hader, Josh</v>
      </c>
      <c r="D37" s="28" t="str">
        <v>HOA</v>
      </c>
      <c r="E37" s="28" t="str">
        <v>RP</v>
      </c>
      <c r="F37" s="28">
        <v>0</v>
      </c>
      <c r="G37" s="29">
        <v>52.66</v>
      </c>
      <c r="H37" s="28">
        <v>11</v>
      </c>
      <c r="I37" s="29">
        <v>55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Lan</v>
      </c>
      <c r="B38" s="28">
        <v>15256</v>
      </c>
      <c r="C38" s="30" t="str">
        <v>Sulser, Cole</v>
      </c>
      <c r="D38" s="28" t="str">
        <v>TBA</v>
      </c>
      <c r="E38" s="28" t="str">
        <v>RP</v>
      </c>
      <c r="F38" s="28">
        <v>0</v>
      </c>
      <c r="G38" s="29">
        <v>22.66</v>
      </c>
      <c r="H38" s="28">
        <v>11</v>
      </c>
      <c r="I38" s="29">
        <v>23.666666666666668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Lan</v>
      </c>
      <c r="B39" s="28">
        <v>16727</v>
      </c>
      <c r="C39" s="30" t="str">
        <v>Stewart, Brock</v>
      </c>
      <c r="D39" s="28" t="str">
        <v>MNA/LAN</v>
      </c>
      <c r="E39" s="28" t="str">
        <v>RP</v>
      </c>
      <c r="F39" s="28">
        <v>0</v>
      </c>
      <c r="G39" s="29">
        <v>37.659999999999997</v>
      </c>
      <c r="H39" s="28">
        <v>11</v>
      </c>
      <c r="I39" s="29">
        <v>39.333333333333336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Lan</v>
      </c>
      <c r="B40" s="28">
        <v>19481</v>
      </c>
      <c r="C40" s="30" t="str">
        <v>Ferguson, Tyler</v>
      </c>
      <c r="D40" s="28" t="str">
        <v>OAA</v>
      </c>
      <c r="E40" s="28" t="str">
        <v>RP</v>
      </c>
      <c r="F40" s="28">
        <v>0</v>
      </c>
      <c r="G40" s="29">
        <v>58</v>
      </c>
      <c r="H40" s="28">
        <v>11</v>
      </c>
      <c r="I40" s="29">
        <v>60.666666666666664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Lan</v>
      </c>
      <c r="B41" s="28">
        <v>19677</v>
      </c>
      <c r="C41" s="30" t="str">
        <v>Soto, Gregory</v>
      </c>
      <c r="D41" s="28" t="str">
        <v>BAL/NYN</v>
      </c>
      <c r="E41" s="28" t="str">
        <v>RP</v>
      </c>
      <c r="F41" s="28">
        <v>0</v>
      </c>
      <c r="G41" s="29">
        <v>60.33</v>
      </c>
      <c r="H41" s="28">
        <v>11</v>
      </c>
      <c r="I41" s="29">
        <v>63.333333333333336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Lan</v>
      </c>
      <c r="B42" s="28">
        <v>20271</v>
      </c>
      <c r="C42" s="30" t="str">
        <v>Hernandez, Daysbel</v>
      </c>
      <c r="D42" s="28" t="str">
        <v>ATN</v>
      </c>
      <c r="E42" s="28" t="str">
        <v>RP</v>
      </c>
      <c r="F42" s="28">
        <v>0</v>
      </c>
      <c r="G42" s="29">
        <v>37</v>
      </c>
      <c r="H42" s="28">
        <v>11</v>
      </c>
      <c r="I42" s="29">
        <v>38.666666666666664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Lan</v>
      </c>
      <c r="B43" s="28">
        <v>24978</v>
      </c>
      <c r="C43" s="30" t="str">
        <v>Sabrowski, Erik</v>
      </c>
      <c r="D43" s="28" t="str">
        <v>CLA</v>
      </c>
      <c r="E43" s="28" t="str">
        <v>RP</v>
      </c>
      <c r="F43" s="28">
        <v>0</v>
      </c>
      <c r="G43" s="29">
        <v>29.33</v>
      </c>
      <c r="H43" s="28">
        <v>11</v>
      </c>
      <c r="I43" s="29">
        <v>30.666666666666668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Lan</v>
      </c>
      <c r="B44" s="28">
        <v>30250</v>
      </c>
      <c r="C44" s="27" t="str">
        <v>Hill, Jaden</v>
      </c>
      <c r="D44" s="28" t="str">
        <v>CON</v>
      </c>
      <c r="E44" s="28" t="str">
        <v>RP</v>
      </c>
      <c r="F44" s="28">
        <v>0</v>
      </c>
      <c r="G44" s="29">
        <v>29.33</v>
      </c>
      <c r="H44" s="28">
        <v>11</v>
      </c>
      <c r="I44" s="29">
        <v>30.666666666666668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Lan</v>
      </c>
      <c r="B45" s="28">
        <v>33838</v>
      </c>
      <c r="C45" s="27" t="str">
        <v>Rodriguez, Yariel</v>
      </c>
      <c r="D45" s="28" t="str">
        <v>TOA</v>
      </c>
      <c r="E45" s="28" t="str">
        <v>RP/SP</v>
      </c>
      <c r="F45" s="28">
        <v>1</v>
      </c>
      <c r="G45" s="29">
        <v>73</v>
      </c>
      <c r="H45" s="28">
        <v>11</v>
      </c>
      <c r="I45" s="29">
        <v>76.333333333333329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/>
      <c r="B51" s="44"/>
      <c r="C51" s="61"/>
      <c r="D51" s="59"/>
      <c r="E51" s="51"/>
      <c r="F51" s="48"/>
      <c r="G51" s="44"/>
      <c r="H51" s="51"/>
      <c r="I51" s="53"/>
    </row>
    <row r="52" spans="1:9" customFormat="1" x14ac:dyDescent="0.2">
      <c r="A52" s="13"/>
      <c r="B52" s="44"/>
      <c r="C52" s="61"/>
      <c r="D52" s="59"/>
      <c r="E52" s="51"/>
      <c r="F52" s="48"/>
      <c r="G52" s="44"/>
      <c r="H52" s="51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4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51"/>
      <c r="F56" s="48"/>
      <c r="G56" s="44"/>
      <c r="H56" s="51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47"/>
      <c r="I58" s="53"/>
    </row>
    <row r="59" spans="1:9" customFormat="1" x14ac:dyDescent="0.2">
      <c r="A59" s="13"/>
      <c r="B59" s="13"/>
      <c r="C59" s="62"/>
      <c r="D59" s="14"/>
      <c r="E59" s="51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58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58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58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47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47"/>
      <c r="I66" s="53"/>
    </row>
    <row r="67" spans="1:9" x14ac:dyDescent="0.2">
      <c r="A67" s="13"/>
      <c r="B67" s="13"/>
      <c r="C67" s="62"/>
      <c r="D67" s="14"/>
      <c r="E67" s="47"/>
      <c r="F67" s="13"/>
      <c r="G67" s="13"/>
      <c r="H67" s="51"/>
      <c r="I67" s="53"/>
    </row>
  </sheetData>
  <sortState xmlns:xlrd2="http://schemas.microsoft.com/office/spreadsheetml/2017/richdata2" ref="A50:I64">
    <sortCondition ref="H50:H64"/>
    <sortCondition ref="C50:C64"/>
  </sortState>
  <mergeCells count="2">
    <mergeCell ref="B1:D1"/>
    <mergeCell ref="G1:I1"/>
  </mergeCells>
  <conditionalFormatting sqref="D6:D48">
    <cfRule type="containsText" dxfId="63" priority="6" operator="containsText" text="LAN">
      <formula>NOT(ISERROR(SEARCH("LAN",D6)))</formula>
    </cfRule>
  </conditionalFormatting>
  <conditionalFormatting sqref="G1:I63 I64:I67 H66:H67">
    <cfRule type="cellIs" dxfId="62" priority="1" operator="equal">
      <formula>"NC"</formula>
    </cfRule>
  </conditionalFormatting>
  <conditionalFormatting sqref="G68:I1048576">
    <cfRule type="cellIs" dxfId="61" priority="2" operator="equal">
      <formula>"NC"</formula>
    </cfRule>
  </conditionalFormatting>
  <hyperlinks>
    <hyperlink ref="I2" r:id="rId1" xr:uid="{00000000-0004-0000-0B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autoPageBreaks="0"/>
  </sheetPr>
  <dimension ref="A1:T70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74</v>
      </c>
      <c r="C1" s="85"/>
      <c r="D1" s="85"/>
      <c r="F1" s="2" t="s">
        <v>1</v>
      </c>
      <c r="G1" s="86" t="s">
        <v>169</v>
      </c>
      <c r="H1" s="87"/>
      <c r="I1" s="87"/>
      <c r="K1" s="26" t="s">
        <v>115</v>
      </c>
      <c r="L1" s="10">
        <v>40</v>
      </c>
    </row>
    <row r="2" spans="1:20" x14ac:dyDescent="0.2">
      <c r="I2" s="17" t="s">
        <v>170</v>
      </c>
      <c r="K2" s="26" t="s">
        <v>114</v>
      </c>
      <c r="L2" s="10" cm="1">
        <f t="array" aca="1" ref="L2" ca="1">COUNTIF(A6:A47,RIGHT(CELL("filename",A1),3))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_xlfn._xlws.FILTER(Players!$A:$L,Players!$A:$A="Mna","")</f>
        <v>Mna</v>
      </c>
      <c r="B6" s="28">
        <v>24618</v>
      </c>
      <c r="C6" s="27" t="str">
        <v>Jeffers, Ryan</v>
      </c>
      <c r="D6" s="28" t="str">
        <v>MNA</v>
      </c>
      <c r="E6" s="28" t="str">
        <v>CA</v>
      </c>
      <c r="F6" s="28">
        <v>0</v>
      </c>
      <c r="G6" s="28">
        <v>406</v>
      </c>
      <c r="H6" s="28">
        <v>2</v>
      </c>
      <c r="I6" s="28">
        <v>426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customFormat="1" ht="15" customHeight="1" x14ac:dyDescent="0.2">
      <c r="A7" s="13" t="str">
        <v>Mna</v>
      </c>
      <c r="B7" s="28">
        <v>29844</v>
      </c>
      <c r="C7" s="27" t="str">
        <v>Hicks, Liam</v>
      </c>
      <c r="D7" s="28" t="str">
        <v>MMN</v>
      </c>
      <c r="E7" s="28" t="str">
        <v>CA/1B</v>
      </c>
      <c r="F7" s="28">
        <v>0</v>
      </c>
      <c r="G7" s="28">
        <v>332</v>
      </c>
      <c r="H7" s="28">
        <v>2</v>
      </c>
      <c r="I7" s="28">
        <v>348</v>
      </c>
      <c r="J7" s="28">
        <v>0</v>
      </c>
      <c r="K7" s="28">
        <v>0</v>
      </c>
      <c r="L7" s="37">
        <v>0</v>
      </c>
      <c r="M7" s="1"/>
      <c r="N7" s="1"/>
      <c r="O7" s="21" t="s">
        <v>88</v>
      </c>
      <c r="P7" s="21">
        <f>SUMIF(H$6:H$49,"2",G$6:G$49)</f>
        <v>738</v>
      </c>
    </row>
    <row r="8" spans="1:20" ht="15" customHeight="1" x14ac:dyDescent="0.2">
      <c r="A8" s="13" t="str">
        <v>Mna</v>
      </c>
      <c r="B8" s="28">
        <v>18568</v>
      </c>
      <c r="C8" s="27" t="str">
        <v>Arraez, Luis</v>
      </c>
      <c r="D8" s="28" t="str">
        <v>SDN</v>
      </c>
      <c r="E8" s="28" t="str">
        <v>1B</v>
      </c>
      <c r="F8" s="28">
        <v>0</v>
      </c>
      <c r="G8" s="28">
        <v>620</v>
      </c>
      <c r="H8" s="28">
        <v>3</v>
      </c>
      <c r="I8" s="28">
        <v>651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1289</v>
      </c>
      <c r="Q8"/>
      <c r="T8"/>
    </row>
    <row r="9" spans="1:20" ht="15" customHeight="1" x14ac:dyDescent="0.2">
      <c r="A9" s="13" t="str">
        <v>Mna</v>
      </c>
      <c r="B9" s="28">
        <v>20572</v>
      </c>
      <c r="C9" s="27" t="str">
        <v>Clemens, Kody</v>
      </c>
      <c r="D9" s="28" t="str">
        <v>PHN/MNA</v>
      </c>
      <c r="E9" s="28" t="str">
        <v>1B/2B</v>
      </c>
      <c r="F9" s="28">
        <v>0</v>
      </c>
      <c r="G9" s="28">
        <v>348</v>
      </c>
      <c r="H9" s="28">
        <v>3</v>
      </c>
      <c r="I9" s="28">
        <v>365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689</v>
      </c>
      <c r="Q9"/>
      <c r="T9"/>
    </row>
    <row r="10" spans="1:20" ht="15" customHeight="1" x14ac:dyDescent="0.2">
      <c r="A10" s="13" t="str">
        <v>Mna</v>
      </c>
      <c r="B10" s="28">
        <v>26536</v>
      </c>
      <c r="C10" s="27" t="str">
        <v>Bernabel, Warming</v>
      </c>
      <c r="D10" s="28" t="str">
        <v>CON</v>
      </c>
      <c r="E10" s="28" t="str">
        <v>1B</v>
      </c>
      <c r="F10" s="28">
        <v>0</v>
      </c>
      <c r="G10" s="28">
        <v>139</v>
      </c>
      <c r="H10" s="28">
        <v>3</v>
      </c>
      <c r="I10" s="28">
        <v>145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376</v>
      </c>
      <c r="Q10"/>
      <c r="T10"/>
    </row>
    <row r="11" spans="1:20" ht="15" customHeight="1" x14ac:dyDescent="0.2">
      <c r="A11" s="13" t="str">
        <v>Mna</v>
      </c>
      <c r="B11" s="28">
        <v>27534</v>
      </c>
      <c r="C11" s="27" t="str">
        <v>Julien, Edouard</v>
      </c>
      <c r="D11" s="28" t="str">
        <v>MNA</v>
      </c>
      <c r="E11" s="28" t="str">
        <v>1B/2B</v>
      </c>
      <c r="F11" s="28">
        <v>0</v>
      </c>
      <c r="G11" s="28">
        <v>182</v>
      </c>
      <c r="H11" s="28">
        <v>3</v>
      </c>
      <c r="I11" s="28">
        <v>191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918</v>
      </c>
      <c r="Q11"/>
      <c r="T11"/>
    </row>
    <row r="12" spans="1:20" ht="15" customHeight="1" x14ac:dyDescent="0.2">
      <c r="A12" s="13" t="str">
        <v>Mna</v>
      </c>
      <c r="B12" s="28">
        <v>18882</v>
      </c>
      <c r="C12" s="27" t="str">
        <v>Lowe, Brandon</v>
      </c>
      <c r="D12" s="28" t="str">
        <v>TBA</v>
      </c>
      <c r="E12" s="28" t="str">
        <v>2B</v>
      </c>
      <c r="F12" s="28">
        <v>0</v>
      </c>
      <c r="G12" s="28">
        <v>507</v>
      </c>
      <c r="H12" s="28">
        <v>4</v>
      </c>
      <c r="I12" s="28">
        <v>532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1081</v>
      </c>
      <c r="Q12"/>
      <c r="T12"/>
    </row>
    <row r="13" spans="1:20" s="5" customFormat="1" ht="15" customHeight="1" x14ac:dyDescent="0.2">
      <c r="A13" s="13" t="str">
        <v>Mna</v>
      </c>
      <c r="B13" s="28">
        <v>33321</v>
      </c>
      <c r="C13" s="27" t="str">
        <v>Keaschall, Luke</v>
      </c>
      <c r="D13" s="28" t="str">
        <v>MNA</v>
      </c>
      <c r="E13" s="28" t="str">
        <v>2B</v>
      </c>
      <c r="F13" s="28">
        <v>0</v>
      </c>
      <c r="G13" s="28">
        <v>182</v>
      </c>
      <c r="H13" s="28">
        <v>4</v>
      </c>
      <c r="I13" s="28">
        <v>191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488</v>
      </c>
      <c r="Q13"/>
      <c r="T13"/>
    </row>
    <row r="14" spans="1:20" ht="15" customHeight="1" x14ac:dyDescent="0.2">
      <c r="A14" s="13" t="str">
        <v>Mna</v>
      </c>
      <c r="B14" s="28">
        <v>20437</v>
      </c>
      <c r="C14" s="27" t="str">
        <v>Lewis, Royce</v>
      </c>
      <c r="D14" s="28" t="str">
        <v>MNA</v>
      </c>
      <c r="E14" s="28" t="str">
        <v>3B</v>
      </c>
      <c r="F14" s="28">
        <v>0</v>
      </c>
      <c r="G14" s="28">
        <v>376</v>
      </c>
      <c r="H14" s="28">
        <v>5</v>
      </c>
      <c r="I14" s="28">
        <v>394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1828</v>
      </c>
      <c r="Q14"/>
      <c r="T14"/>
    </row>
    <row r="15" spans="1:20" ht="15" customHeight="1" x14ac:dyDescent="0.2">
      <c r="A15" s="13" t="str">
        <v>Mna</v>
      </c>
      <c r="B15" s="28">
        <v>16512</v>
      </c>
      <c r="C15" s="27" t="str">
        <v>Kiner-Falefa, Isiah</v>
      </c>
      <c r="D15" s="28" t="str">
        <v>PIN/TOA</v>
      </c>
      <c r="E15" s="28" t="str">
        <v>SS/3B</v>
      </c>
      <c r="F15" s="28">
        <v>0</v>
      </c>
      <c r="G15" s="28">
        <v>431</v>
      </c>
      <c r="H15" s="28">
        <v>6</v>
      </c>
      <c r="I15" s="28">
        <v>452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ht="15" customHeight="1" x14ac:dyDescent="0.2">
      <c r="A16" s="13" t="str">
        <v>Mna</v>
      </c>
      <c r="B16" s="28">
        <v>31595</v>
      </c>
      <c r="C16" s="27" t="str">
        <v>Lee, Brooks</v>
      </c>
      <c r="D16" s="28" t="str">
        <v>MNA</v>
      </c>
      <c r="E16" s="28" t="str">
        <v>SS/3B/2B</v>
      </c>
      <c r="F16" s="28">
        <v>0</v>
      </c>
      <c r="G16" s="28">
        <v>487</v>
      </c>
      <c r="H16" s="28">
        <v>6</v>
      </c>
      <c r="I16" s="28">
        <v>511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Mna</v>
      </c>
      <c r="B17" s="28">
        <v>2967</v>
      </c>
      <c r="C17" s="27" t="str">
        <v>Pham, Tommy</v>
      </c>
      <c r="D17" s="28" t="str">
        <v>PIN</v>
      </c>
      <c r="E17" s="28" t="str">
        <v>LF</v>
      </c>
      <c r="F17" s="28">
        <v>0</v>
      </c>
      <c r="G17" s="28">
        <v>392</v>
      </c>
      <c r="H17" s="28">
        <v>7</v>
      </c>
      <c r="I17" s="28">
        <v>411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customFormat="1" ht="15" customHeight="1" x14ac:dyDescent="0.2">
      <c r="A18" s="13" t="str">
        <v>Mna</v>
      </c>
      <c r="B18" s="28">
        <v>20126</v>
      </c>
      <c r="C18" s="27" t="str">
        <v>Carlson, Dylan</v>
      </c>
      <c r="D18" s="28" t="str">
        <v>BAA</v>
      </c>
      <c r="E18" s="28" t="str">
        <v>LF</v>
      </c>
      <c r="F18" s="28">
        <v>0</v>
      </c>
      <c r="G18" s="28">
        <v>217</v>
      </c>
      <c r="H18" s="28">
        <v>7</v>
      </c>
      <c r="I18" s="28">
        <v>227</v>
      </c>
      <c r="J18" s="28">
        <v>0</v>
      </c>
      <c r="K18" s="28">
        <v>0</v>
      </c>
      <c r="L18" s="37">
        <v>0</v>
      </c>
      <c r="M18" s="1"/>
      <c r="N18" s="1"/>
      <c r="O18" s="20" t="s">
        <v>99</v>
      </c>
      <c r="P18" s="20" t="s">
        <v>3</v>
      </c>
      <c r="Q18" s="20" t="s">
        <v>98</v>
      </c>
    </row>
    <row r="19" spans="1:20" customFormat="1" ht="15" customHeight="1" x14ac:dyDescent="0.2">
      <c r="A19" s="13" t="str">
        <v>Mna</v>
      </c>
      <c r="B19" s="28">
        <v>22842</v>
      </c>
      <c r="C19" s="27" t="str">
        <v>Canario, Alexander</v>
      </c>
      <c r="D19" s="28" t="str">
        <v>PIN</v>
      </c>
      <c r="E19" s="28" t="str">
        <v>LF/CF/RF</v>
      </c>
      <c r="F19" s="28">
        <v>0</v>
      </c>
      <c r="G19" s="28">
        <v>216</v>
      </c>
      <c r="H19" s="28">
        <v>7</v>
      </c>
      <c r="I19" s="28">
        <v>226</v>
      </c>
      <c r="J19" s="28">
        <v>0</v>
      </c>
      <c r="K19" s="28">
        <v>0</v>
      </c>
      <c r="L19" s="37">
        <v>0</v>
      </c>
      <c r="M19" s="1"/>
      <c r="N19" s="1"/>
      <c r="O19" s="21" t="s">
        <v>13</v>
      </c>
      <c r="P19" s="21">
        <f>SUMIF(H$6:H$49,"10",F$6:F$49)</f>
        <v>181</v>
      </c>
      <c r="Q19" s="22">
        <f>SUMIF(H$6:H$49,"10",G$6:G$49)</f>
        <v>966.30000000000018</v>
      </c>
    </row>
    <row r="20" spans="1:20" ht="15" customHeight="1" x14ac:dyDescent="0.2">
      <c r="A20" s="13" t="str">
        <v>Mna</v>
      </c>
      <c r="B20" s="28">
        <v>26599</v>
      </c>
      <c r="C20" s="27" t="str">
        <v>Clase, Jonatan</v>
      </c>
      <c r="D20" s="28" t="str">
        <v>TOA</v>
      </c>
      <c r="E20" s="28" t="str">
        <v>LF</v>
      </c>
      <c r="F20" s="28">
        <v>0</v>
      </c>
      <c r="G20" s="28">
        <v>100</v>
      </c>
      <c r="H20" s="28">
        <v>7</v>
      </c>
      <c r="I20" s="28">
        <v>105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8</v>
      </c>
      <c r="Q20" s="22">
        <f>SUMIF(H$6:H$49,"11",G$6:G$49)</f>
        <v>458.32</v>
      </c>
      <c r="T20"/>
    </row>
    <row r="21" spans="1:20" customFormat="1" ht="15" customHeight="1" x14ac:dyDescent="0.2">
      <c r="A21" s="13" t="str">
        <v>Mna</v>
      </c>
      <c r="B21" s="28">
        <v>27462</v>
      </c>
      <c r="C21" s="27" t="str">
        <v>Martin, Austin</v>
      </c>
      <c r="D21" s="28" t="str">
        <v>MNA</v>
      </c>
      <c r="E21" s="28" t="str">
        <v>LF</v>
      </c>
      <c r="F21" s="28">
        <v>0</v>
      </c>
      <c r="G21" s="29">
        <v>156</v>
      </c>
      <c r="H21" s="28">
        <v>7</v>
      </c>
      <c r="I21" s="29">
        <v>163</v>
      </c>
      <c r="J21" s="28">
        <v>0</v>
      </c>
      <c r="K21" s="28">
        <v>0</v>
      </c>
      <c r="L21" s="37">
        <v>0</v>
      </c>
      <c r="Q21">
        <f>(Q19+Q20)/162</f>
        <v>8.7939506172839508</v>
      </c>
    </row>
    <row r="22" spans="1:20" s="5" customFormat="1" ht="15" customHeight="1" x14ac:dyDescent="0.2">
      <c r="A22" s="13" t="str">
        <v>Mna</v>
      </c>
      <c r="B22" s="28">
        <v>14161</v>
      </c>
      <c r="C22" s="27" t="str">
        <v>Buxton, Byron</v>
      </c>
      <c r="D22" s="28" t="str">
        <v>MNA</v>
      </c>
      <c r="E22" s="28" t="str">
        <v>CF</v>
      </c>
      <c r="F22" s="28">
        <v>0</v>
      </c>
      <c r="G22" s="29">
        <v>488</v>
      </c>
      <c r="H22" s="28">
        <v>8</v>
      </c>
      <c r="I22" s="29">
        <v>512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Mna</v>
      </c>
      <c r="B23" s="28">
        <v>10243</v>
      </c>
      <c r="C23" s="27" t="str">
        <v>Grichuk, Randal</v>
      </c>
      <c r="D23" s="28" t="str">
        <v>ARN/KCA</v>
      </c>
      <c r="E23" s="28" t="str">
        <v>RF</v>
      </c>
      <c r="F23" s="28">
        <v>0</v>
      </c>
      <c r="G23" s="29">
        <v>272</v>
      </c>
      <c r="H23" s="28">
        <v>9</v>
      </c>
      <c r="I23" s="29">
        <v>285</v>
      </c>
      <c r="J23" s="28">
        <v>0</v>
      </c>
      <c r="K23" s="28">
        <v>0</v>
      </c>
      <c r="L23" s="37">
        <v>0</v>
      </c>
    </row>
    <row r="24" spans="1:20" customFormat="1" ht="15" customHeight="1" x14ac:dyDescent="0.2">
      <c r="A24" s="13" t="str">
        <v>Mna</v>
      </c>
      <c r="B24" s="28">
        <v>14551</v>
      </c>
      <c r="C24" s="27" t="str">
        <v>Santander, Anthony</v>
      </c>
      <c r="D24" s="28" t="str">
        <v>TOA</v>
      </c>
      <c r="E24" s="28" t="str">
        <v>RF</v>
      </c>
      <c r="F24" s="28">
        <v>0</v>
      </c>
      <c r="G24" s="29">
        <v>194</v>
      </c>
      <c r="H24" s="28">
        <v>9</v>
      </c>
      <c r="I24" s="29">
        <v>203</v>
      </c>
      <c r="J24" s="28">
        <v>0</v>
      </c>
      <c r="K24" s="29">
        <v>0</v>
      </c>
      <c r="L24" s="37">
        <v>0</v>
      </c>
    </row>
    <row r="25" spans="1:20" customFormat="1" ht="15" customHeight="1" x14ac:dyDescent="0.2">
      <c r="A25" s="13" t="str">
        <v>Mna</v>
      </c>
      <c r="B25" s="28">
        <v>20529</v>
      </c>
      <c r="C25" s="27" t="str">
        <v>Jones, Nolan</v>
      </c>
      <c r="D25" s="28" t="str">
        <v>CLA</v>
      </c>
      <c r="E25" s="28" t="str">
        <v>RF/CF</v>
      </c>
      <c r="F25" s="28">
        <v>0</v>
      </c>
      <c r="G25" s="29">
        <v>355</v>
      </c>
      <c r="H25" s="28">
        <v>9</v>
      </c>
      <c r="I25" s="29">
        <v>372</v>
      </c>
      <c r="J25" s="28">
        <v>0</v>
      </c>
      <c r="K25" s="29">
        <v>0</v>
      </c>
      <c r="L25" s="37">
        <v>0</v>
      </c>
    </row>
    <row r="26" spans="1:20" ht="15" customHeight="1" x14ac:dyDescent="0.2">
      <c r="A26" s="13" t="str">
        <v>Mna</v>
      </c>
      <c r="B26" s="28">
        <v>21853</v>
      </c>
      <c r="C26" s="27" t="str">
        <v>Benson, Will</v>
      </c>
      <c r="D26" s="28" t="str">
        <v>CIN</v>
      </c>
      <c r="E26" s="28" t="str">
        <v>RF/LF</v>
      </c>
      <c r="F26" s="28">
        <v>0</v>
      </c>
      <c r="G26" s="29">
        <v>230</v>
      </c>
      <c r="H26" s="28">
        <v>9</v>
      </c>
      <c r="I26" s="29">
        <v>241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Mna</v>
      </c>
      <c r="B27" s="28">
        <v>26466</v>
      </c>
      <c r="C27" s="30" t="str">
        <v>Wallner, Matt</v>
      </c>
      <c r="D27" s="28" t="str">
        <v>MNA</v>
      </c>
      <c r="E27" s="28" t="str">
        <v>RF</v>
      </c>
      <c r="F27" s="28">
        <v>0</v>
      </c>
      <c r="G27" s="29">
        <v>336</v>
      </c>
      <c r="H27" s="28">
        <v>9</v>
      </c>
      <c r="I27" s="29">
        <v>352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Mna</v>
      </c>
      <c r="B28" s="28">
        <v>35108</v>
      </c>
      <c r="C28" s="30" t="str">
        <v>Smith, Cam</v>
      </c>
      <c r="D28" s="28" t="str">
        <v>HOA</v>
      </c>
      <c r="E28" s="28" t="str">
        <v>RF</v>
      </c>
      <c r="F28" s="28">
        <v>0</v>
      </c>
      <c r="G28" s="29">
        <v>441</v>
      </c>
      <c r="H28" s="28">
        <v>9</v>
      </c>
      <c r="I28" s="29">
        <v>463</v>
      </c>
      <c r="J28" s="28">
        <v>0</v>
      </c>
      <c r="K28" s="29">
        <v>0</v>
      </c>
      <c r="L28" s="37">
        <v>0</v>
      </c>
      <c r="T28"/>
    </row>
    <row r="29" spans="1:20" ht="15" customHeight="1" x14ac:dyDescent="0.2">
      <c r="A29" s="13" t="str">
        <v>Mna</v>
      </c>
      <c r="B29" s="28">
        <v>17085</v>
      </c>
      <c r="C29" s="30" t="str">
        <v>Lopez, Pablo</v>
      </c>
      <c r="D29" s="28" t="str">
        <v>MNA</v>
      </c>
      <c r="E29" s="28" t="str">
        <v>SP</v>
      </c>
      <c r="F29" s="28">
        <v>14</v>
      </c>
      <c r="G29" s="29">
        <v>75.66</v>
      </c>
      <c r="H29" s="28">
        <v>10</v>
      </c>
      <c r="I29" s="29">
        <v>79.333333333333329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Mna</v>
      </c>
      <c r="B30" s="28">
        <v>21224</v>
      </c>
      <c r="C30" s="30" t="str">
        <v>Ober, Bailey</v>
      </c>
      <c r="D30" s="28" t="str">
        <v>MNA</v>
      </c>
      <c r="E30" s="28" t="str">
        <v>SP</v>
      </c>
      <c r="F30" s="28">
        <v>27</v>
      </c>
      <c r="G30" s="29">
        <v>146.33000000000001</v>
      </c>
      <c r="H30" s="28">
        <v>10</v>
      </c>
      <c r="I30" s="29">
        <v>153.33333333333334</v>
      </c>
      <c r="J30" s="28">
        <v>0</v>
      </c>
      <c r="K30" s="29">
        <v>0</v>
      </c>
      <c r="L30" s="37">
        <v>0</v>
      </c>
      <c r="T30"/>
    </row>
    <row r="31" spans="1:20" ht="15" customHeight="1" x14ac:dyDescent="0.2">
      <c r="A31" s="13" t="str">
        <v>Mna</v>
      </c>
      <c r="B31" s="28">
        <v>21390</v>
      </c>
      <c r="C31" s="30" t="str">
        <v>Ryan, Joe</v>
      </c>
      <c r="D31" s="28" t="str">
        <v>MNA</v>
      </c>
      <c r="E31" s="28" t="str">
        <v>SP</v>
      </c>
      <c r="F31" s="28">
        <v>30</v>
      </c>
      <c r="G31" s="29">
        <v>171</v>
      </c>
      <c r="H31" s="28">
        <v>10</v>
      </c>
      <c r="I31" s="29">
        <v>179.33333333333334</v>
      </c>
      <c r="J31" s="28">
        <v>0</v>
      </c>
      <c r="K31" s="29">
        <v>0</v>
      </c>
      <c r="L31" s="37">
        <v>0</v>
      </c>
      <c r="T31"/>
    </row>
    <row r="32" spans="1:20" ht="15" customHeight="1" x14ac:dyDescent="0.2">
      <c r="A32" s="13" t="str">
        <v>Mna</v>
      </c>
      <c r="B32" s="28">
        <v>22543</v>
      </c>
      <c r="C32" s="30" t="str">
        <v>Bradley, Taj</v>
      </c>
      <c r="D32" s="28" t="str">
        <v>TBA/MNA</v>
      </c>
      <c r="E32" s="28" t="str">
        <v>SP</v>
      </c>
      <c r="F32" s="28">
        <v>27</v>
      </c>
      <c r="G32" s="29">
        <v>142.66</v>
      </c>
      <c r="H32" s="28">
        <v>10</v>
      </c>
      <c r="I32" s="29">
        <v>149.66666666666666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Mna</v>
      </c>
      <c r="B33" s="28">
        <v>24494</v>
      </c>
      <c r="C33" s="30" t="str">
        <v>Woods-Richardson, Simeon</v>
      </c>
      <c r="D33" s="28" t="str">
        <v>MNA</v>
      </c>
      <c r="E33" s="28" t="str">
        <v>SP</v>
      </c>
      <c r="F33" s="28">
        <v>22</v>
      </c>
      <c r="G33" s="29">
        <v>111.33</v>
      </c>
      <c r="H33" s="28">
        <v>10</v>
      </c>
      <c r="I33" s="29">
        <v>116.66666666666667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Mna</v>
      </c>
      <c r="B34" s="28">
        <v>27756</v>
      </c>
      <c r="C34" s="30" t="str">
        <v>Abel, Mick</v>
      </c>
      <c r="D34" s="28" t="str">
        <v>PIN/MNA</v>
      </c>
      <c r="E34" s="28" t="str">
        <v>SP/RP</v>
      </c>
      <c r="F34" s="28">
        <v>8</v>
      </c>
      <c r="G34" s="29">
        <v>39</v>
      </c>
      <c r="H34" s="28">
        <v>10</v>
      </c>
      <c r="I34" s="29">
        <v>40.666666666666664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Mna</v>
      </c>
      <c r="B35" s="28">
        <v>29921</v>
      </c>
      <c r="C35" s="30" t="str">
        <v>Arrighetti, Spencer</v>
      </c>
      <c r="D35" s="28" t="str">
        <v>HOA</v>
      </c>
      <c r="E35" s="28" t="str">
        <v>SP</v>
      </c>
      <c r="F35" s="28">
        <v>7</v>
      </c>
      <c r="G35" s="29">
        <v>35.33</v>
      </c>
      <c r="H35" s="28">
        <v>10</v>
      </c>
      <c r="I35" s="29">
        <v>37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Mna</v>
      </c>
      <c r="B36" s="28">
        <v>30055</v>
      </c>
      <c r="C36" s="30" t="str">
        <v>Povich, Cade</v>
      </c>
      <c r="D36" s="28" t="str">
        <v>BAA</v>
      </c>
      <c r="E36" s="28" t="str">
        <v>SP/RP</v>
      </c>
      <c r="F36" s="28">
        <v>20</v>
      </c>
      <c r="G36" s="29">
        <v>112.33</v>
      </c>
      <c r="H36" s="28">
        <v>10</v>
      </c>
      <c r="I36" s="29">
        <v>117.66666666666667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Mna</v>
      </c>
      <c r="B37" s="28">
        <v>30056</v>
      </c>
      <c r="C37" s="30" t="str">
        <v>Festa, David</v>
      </c>
      <c r="D37" s="28" t="str">
        <v>MNA</v>
      </c>
      <c r="E37" s="28" t="str">
        <v>SP</v>
      </c>
      <c r="F37" s="28">
        <v>10</v>
      </c>
      <c r="G37" s="29">
        <v>53.33</v>
      </c>
      <c r="H37" s="28">
        <v>10</v>
      </c>
      <c r="I37" s="29">
        <v>55.666666666666664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Mna</v>
      </c>
      <c r="B38" s="28">
        <v>31827</v>
      </c>
      <c r="C38" s="30" t="str">
        <v>Matthews, Zebby</v>
      </c>
      <c r="D38" s="28" t="str">
        <v>MNA</v>
      </c>
      <c r="E38" s="28" t="str">
        <v>SP</v>
      </c>
      <c r="F38" s="28">
        <v>16</v>
      </c>
      <c r="G38" s="29">
        <v>79.33</v>
      </c>
      <c r="H38" s="28">
        <v>10</v>
      </c>
      <c r="I38" s="29">
        <v>83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Mna</v>
      </c>
      <c r="B39" s="28">
        <v>13346</v>
      </c>
      <c r="C39" s="30" t="str">
        <v>Milner, Hoby</v>
      </c>
      <c r="D39" s="28" t="str">
        <v>TEA</v>
      </c>
      <c r="E39" s="28" t="str">
        <v>RP</v>
      </c>
      <c r="F39" s="28">
        <v>0</v>
      </c>
      <c r="G39" s="29">
        <v>70.33</v>
      </c>
      <c r="H39" s="28">
        <v>11</v>
      </c>
      <c r="I39" s="29">
        <v>73.666666666666671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Mna</v>
      </c>
      <c r="B40" s="28">
        <v>15145</v>
      </c>
      <c r="C40" s="30" t="str">
        <v>Topa, Justin</v>
      </c>
      <c r="D40" s="28" t="str">
        <v>MNA</v>
      </c>
      <c r="E40" s="28" t="str">
        <v>RP/SP</v>
      </c>
      <c r="F40" s="28">
        <v>1</v>
      </c>
      <c r="G40" s="29">
        <v>60</v>
      </c>
      <c r="H40" s="28">
        <v>11</v>
      </c>
      <c r="I40" s="29">
        <v>63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Mna</v>
      </c>
      <c r="B41" s="28">
        <v>21461</v>
      </c>
      <c r="C41" s="30" t="str">
        <v>Sands, Cole</v>
      </c>
      <c r="D41" s="28" t="str">
        <v>MNA</v>
      </c>
      <c r="E41" s="28" t="str">
        <v>RP/SP</v>
      </c>
      <c r="F41" s="28">
        <v>3</v>
      </c>
      <c r="G41" s="29">
        <v>72</v>
      </c>
      <c r="H41" s="28">
        <v>11</v>
      </c>
      <c r="I41" s="29">
        <v>75.333333333333329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Mna</v>
      </c>
      <c r="B42" s="28">
        <v>24993</v>
      </c>
      <c r="C42" s="30" t="str">
        <v>Funderburk, Kody</v>
      </c>
      <c r="D42" s="28" t="str">
        <v>MNA</v>
      </c>
      <c r="E42" s="28" t="str">
        <v>RP</v>
      </c>
      <c r="F42" s="28">
        <v>0</v>
      </c>
      <c r="G42" s="29">
        <v>41</v>
      </c>
      <c r="H42" s="28">
        <v>11</v>
      </c>
      <c r="I42" s="29">
        <v>43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Mna</v>
      </c>
      <c r="B43" s="28">
        <v>27668</v>
      </c>
      <c r="C43" s="30" t="str">
        <v>Eisert, Brandon</v>
      </c>
      <c r="D43" s="28" t="str">
        <v>CHA</v>
      </c>
      <c r="E43" s="28" t="str">
        <v>RP/SP</v>
      </c>
      <c r="F43" s="28">
        <v>3</v>
      </c>
      <c r="G43" s="29">
        <v>69.66</v>
      </c>
      <c r="H43" s="28">
        <v>11</v>
      </c>
      <c r="I43" s="29">
        <v>73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Mna</v>
      </c>
      <c r="B44" s="28">
        <v>29950</v>
      </c>
      <c r="C44" s="27" t="str">
        <v>Leasure, Jordan</v>
      </c>
      <c r="D44" s="28" t="str">
        <v>CHA</v>
      </c>
      <c r="E44" s="28" t="str">
        <v>RP/SP</v>
      </c>
      <c r="F44" s="28">
        <v>1</v>
      </c>
      <c r="G44" s="29">
        <v>64.33</v>
      </c>
      <c r="H44" s="28">
        <v>11</v>
      </c>
      <c r="I44" s="29">
        <v>67.333333333333329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Mna</v>
      </c>
      <c r="B45" s="28">
        <v>30226</v>
      </c>
      <c r="C45" s="27" t="str">
        <v>Bivens, Spencer</v>
      </c>
      <c r="D45" s="28" t="str">
        <v>SFN</v>
      </c>
      <c r="E45" s="28" t="str">
        <v>RP</v>
      </c>
      <c r="F45" s="28">
        <v>0</v>
      </c>
      <c r="G45" s="29">
        <v>81</v>
      </c>
      <c r="H45" s="28">
        <v>11</v>
      </c>
      <c r="I45" s="29">
        <v>85</v>
      </c>
      <c r="J45" s="28">
        <v>0</v>
      </c>
      <c r="K45" s="29">
        <v>0</v>
      </c>
      <c r="L45" s="37">
        <v>0</v>
      </c>
    </row>
    <row r="46" spans="1:12" ht="15" customHeight="1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ht="15" customHeight="1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_xlfn._xlws.FILTER(Players!$A:$I,Players!$A:$A="x-Mna","")</f>
        <v/>
      </c>
      <c r="B51" s="44"/>
      <c r="C51" s="61"/>
      <c r="D51" s="59"/>
      <c r="E51" s="51"/>
      <c r="F51" s="48"/>
      <c r="G51" s="44"/>
      <c r="H51" s="51"/>
      <c r="I51" s="53"/>
    </row>
    <row r="52" spans="1:9" customFormat="1" x14ac:dyDescent="0.2">
      <c r="A52" s="13"/>
      <c r="B52" s="44"/>
      <c r="C52" s="61"/>
      <c r="D52" s="58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8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13"/>
      <c r="C58" s="62"/>
      <c r="D58" s="58"/>
      <c r="E58" s="47"/>
      <c r="F58" s="13"/>
      <c r="G58" s="13"/>
      <c r="H58" s="47"/>
      <c r="I58" s="53"/>
    </row>
    <row r="59" spans="1:9" customFormat="1" x14ac:dyDescent="0.2">
      <c r="A59" s="13"/>
      <c r="B59" s="13"/>
      <c r="C59" s="62"/>
      <c r="D59" s="58"/>
      <c r="E59" s="47"/>
      <c r="F59" s="13"/>
      <c r="G59" s="13"/>
      <c r="H59" s="47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47"/>
      <c r="I64" s="53"/>
    </row>
    <row r="65" spans="1:9" customFormat="1" x14ac:dyDescent="0.2">
      <c r="A65" s="13"/>
      <c r="B65" s="13"/>
      <c r="C65" s="62"/>
      <c r="D65" s="58"/>
      <c r="E65" s="47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14"/>
      <c r="E66" s="51"/>
      <c r="F66" s="13"/>
      <c r="G66" s="13"/>
      <c r="H66" s="51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47"/>
      <c r="I67" s="53"/>
    </row>
    <row r="68" spans="1:9" customFormat="1" x14ac:dyDescent="0.2">
      <c r="A68" s="13"/>
      <c r="B68" s="13"/>
      <c r="C68" s="62"/>
      <c r="D68" s="14"/>
      <c r="E68" s="47"/>
      <c r="F68" s="13"/>
      <c r="G68" s="13"/>
      <c r="H68" s="47"/>
      <c r="I68" s="53"/>
    </row>
    <row r="69" spans="1:9" customFormat="1" x14ac:dyDescent="0.2">
      <c r="A69" s="13"/>
      <c r="B69" s="13"/>
      <c r="C69" s="62"/>
      <c r="D69" s="58"/>
      <c r="E69" s="47"/>
      <c r="F69" s="13"/>
      <c r="G69" s="13"/>
      <c r="H69" s="51"/>
      <c r="I69" s="53"/>
    </row>
    <row r="70" spans="1:9" customFormat="1" x14ac:dyDescent="0.2">
      <c r="A70" s="13"/>
      <c r="B70" s="28"/>
      <c r="C70" s="27"/>
      <c r="D70" s="28"/>
      <c r="E70" s="28"/>
      <c r="F70" s="36"/>
      <c r="G70" s="29"/>
      <c r="H70" s="28"/>
      <c r="I70" s="29"/>
    </row>
  </sheetData>
  <sortState xmlns:xlrd2="http://schemas.microsoft.com/office/spreadsheetml/2017/richdata2" ref="A48:I61">
    <sortCondition ref="H48:H61"/>
    <sortCondition ref="C48:C61"/>
  </sortState>
  <mergeCells count="2">
    <mergeCell ref="B1:D1"/>
    <mergeCell ref="G1:I1"/>
  </mergeCells>
  <conditionalFormatting sqref="D6:D48">
    <cfRule type="containsText" dxfId="60" priority="5" operator="containsText" text="MNA">
      <formula>NOT(ISERROR(SEARCH("MNA",D6)))</formula>
    </cfRule>
  </conditionalFormatting>
  <conditionalFormatting sqref="G1:I64 I65:I69 H69">
    <cfRule type="cellIs" dxfId="59" priority="1" operator="equal">
      <formula>"NC"</formula>
    </cfRule>
  </conditionalFormatting>
  <conditionalFormatting sqref="G70:I1048576">
    <cfRule type="cellIs" dxfId="58" priority="2" operator="equal">
      <formula>"NC"</formula>
    </cfRule>
  </conditionalFormatting>
  <hyperlinks>
    <hyperlink ref="I2" r:id="rId1" xr:uid="{835F7B8A-4F38-4071-96D8-6CF38DF5E536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autoPageBreaks="0"/>
  </sheetPr>
  <dimension ref="A1:T68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46</v>
      </c>
      <c r="C1" s="85"/>
      <c r="D1" s="85"/>
      <c r="F1" s="2" t="s">
        <v>1</v>
      </c>
      <c r="G1" s="86" t="s">
        <v>136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137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_xlfn._xlws.FILTER(Players!$A:$L,Players!$A:$A="Nya","")</f>
        <v>Nya</v>
      </c>
      <c r="B6" s="28">
        <v>4949</v>
      </c>
      <c r="C6" s="27" t="str">
        <v>Stanton, Giancarlo</v>
      </c>
      <c r="D6" s="28" t="str">
        <v>NYA</v>
      </c>
      <c r="E6" s="28" t="str">
        <v>DH</v>
      </c>
      <c r="F6" s="28">
        <v>0</v>
      </c>
      <c r="G6" s="28">
        <v>249</v>
      </c>
      <c r="H6" s="28">
        <v>1</v>
      </c>
      <c r="I6" s="28">
        <v>261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</row>
    <row r="7" spans="1:20" s="5" customFormat="1" ht="15" customHeight="1" x14ac:dyDescent="0.2">
      <c r="A7" s="13" t="str">
        <v>Nya</v>
      </c>
      <c r="B7" s="28">
        <v>20599</v>
      </c>
      <c r="C7" s="27" t="str">
        <v>Herrera, Ivan</v>
      </c>
      <c r="D7" s="28" t="str">
        <v>SLN</v>
      </c>
      <c r="E7" s="28" t="str">
        <v>DH</v>
      </c>
      <c r="F7" s="28">
        <v>0</v>
      </c>
      <c r="G7" s="28">
        <v>388</v>
      </c>
      <c r="H7" s="28">
        <v>1</v>
      </c>
      <c r="I7" s="28">
        <v>407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401</v>
      </c>
      <c r="Q7"/>
      <c r="T7"/>
    </row>
    <row r="8" spans="1:20" customFormat="1" ht="15" customHeight="1" x14ac:dyDescent="0.2">
      <c r="A8" s="13" t="str">
        <v>Nya</v>
      </c>
      <c r="B8" s="28">
        <v>27562</v>
      </c>
      <c r="C8" s="27" t="str">
        <v>Wells, Austin</v>
      </c>
      <c r="D8" s="28" t="str">
        <v>NYA</v>
      </c>
      <c r="E8" s="28" t="str">
        <v>CA</v>
      </c>
      <c r="F8" s="28">
        <v>0</v>
      </c>
      <c r="G8" s="28">
        <v>401</v>
      </c>
      <c r="H8" s="28">
        <v>2</v>
      </c>
      <c r="I8" s="28">
        <v>421</v>
      </c>
      <c r="J8" s="28">
        <v>0</v>
      </c>
      <c r="K8" s="28">
        <v>0</v>
      </c>
      <c r="L8" s="37">
        <v>0</v>
      </c>
      <c r="M8" s="1"/>
      <c r="N8" s="1"/>
      <c r="O8" s="21" t="s">
        <v>4</v>
      </c>
      <c r="P8" s="21">
        <f>SUMIF(H$6:H$49,"3",G$6:G$49)</f>
        <v>889</v>
      </c>
    </row>
    <row r="9" spans="1:20" ht="15" customHeight="1" x14ac:dyDescent="0.2">
      <c r="A9" s="13" t="str">
        <v>Nya</v>
      </c>
      <c r="B9" s="28">
        <v>21837</v>
      </c>
      <c r="C9" s="27" t="str">
        <v>Aranda, Jonathan</v>
      </c>
      <c r="D9" s="28" t="str">
        <v>TBA</v>
      </c>
      <c r="E9" s="28" t="str">
        <v>1B</v>
      </c>
      <c r="F9" s="28">
        <v>0</v>
      </c>
      <c r="G9" s="28">
        <v>370</v>
      </c>
      <c r="H9" s="28">
        <v>3</v>
      </c>
      <c r="I9" s="28">
        <v>388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1050</v>
      </c>
      <c r="Q9"/>
      <c r="T9"/>
    </row>
    <row r="10" spans="1:20" ht="15" customHeight="1" x14ac:dyDescent="0.2">
      <c r="A10" s="13" t="str">
        <v>Nya</v>
      </c>
      <c r="B10" s="28">
        <v>25332</v>
      </c>
      <c r="C10" s="27" t="str">
        <v>Rodriguez, Endy</v>
      </c>
      <c r="D10" s="28" t="str">
        <v>PIN</v>
      </c>
      <c r="E10" s="28" t="str">
        <v>1B/CA</v>
      </c>
      <c r="F10" s="28">
        <v>0</v>
      </c>
      <c r="G10" s="28">
        <v>52</v>
      </c>
      <c r="H10" s="28">
        <v>3</v>
      </c>
      <c r="I10" s="28">
        <v>54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544</v>
      </c>
      <c r="Q10"/>
      <c r="T10"/>
    </row>
    <row r="11" spans="1:20" ht="15" customHeight="1" x14ac:dyDescent="0.2">
      <c r="A11" s="13" t="str">
        <v>Nya</v>
      </c>
      <c r="B11" s="28">
        <v>29576</v>
      </c>
      <c r="C11" s="27" t="str">
        <v>Rice, Ben</v>
      </c>
      <c r="D11" s="28" t="str">
        <v>NYA</v>
      </c>
      <c r="E11" s="28" t="str">
        <v>1B/CA</v>
      </c>
      <c r="F11" s="28">
        <v>0</v>
      </c>
      <c r="G11" s="28">
        <v>467</v>
      </c>
      <c r="H11" s="28">
        <v>3</v>
      </c>
      <c r="I11" s="28">
        <v>490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589</v>
      </c>
      <c r="Q11"/>
      <c r="T11"/>
    </row>
    <row r="12" spans="1:20" ht="15" customHeight="1" x14ac:dyDescent="0.2">
      <c r="A12" s="13" t="str">
        <v>Nya</v>
      </c>
      <c r="B12" s="28">
        <v>16997</v>
      </c>
      <c r="C12" s="27" t="str">
        <v>Torres, Gleyber</v>
      </c>
      <c r="D12" s="28" t="str">
        <v>DEA</v>
      </c>
      <c r="E12" s="28" t="str">
        <v>2B</v>
      </c>
      <c r="F12" s="28">
        <v>0</v>
      </c>
      <c r="G12" s="28">
        <v>532</v>
      </c>
      <c r="H12" s="28">
        <v>4</v>
      </c>
      <c r="I12" s="28">
        <v>558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587</v>
      </c>
      <c r="Q12"/>
      <c r="T12"/>
    </row>
    <row r="13" spans="1:20" customFormat="1" ht="15" customHeight="1" x14ac:dyDescent="0.2">
      <c r="A13" s="13" t="str">
        <v>Nya</v>
      </c>
      <c r="B13" s="28">
        <v>20454</v>
      </c>
      <c r="C13" s="27" t="str">
        <v>Chisholm, Jazz</v>
      </c>
      <c r="D13" s="28" t="str">
        <v>NYA</v>
      </c>
      <c r="E13" s="28" t="str">
        <v>2B/3B</v>
      </c>
      <c r="F13" s="28">
        <v>0</v>
      </c>
      <c r="G13" s="28">
        <v>462</v>
      </c>
      <c r="H13" s="28">
        <v>4</v>
      </c>
      <c r="I13" s="28">
        <v>485</v>
      </c>
      <c r="J13" s="28">
        <v>0</v>
      </c>
      <c r="K13" s="28">
        <v>0</v>
      </c>
      <c r="L13" s="37">
        <v>0</v>
      </c>
      <c r="M13" s="1"/>
      <c r="N13" s="1"/>
      <c r="O13" s="21" t="s">
        <v>20</v>
      </c>
      <c r="P13" s="22">
        <f>SUMIF(H$6:H$49,"8",G$6:G$49)</f>
        <v>579</v>
      </c>
    </row>
    <row r="14" spans="1:20" ht="15" customHeight="1" x14ac:dyDescent="0.2">
      <c r="A14" s="13" t="str">
        <v>Nya</v>
      </c>
      <c r="B14" s="28">
        <v>23917</v>
      </c>
      <c r="C14" s="27" t="str">
        <v>Vivas, Jorbit</v>
      </c>
      <c r="D14" s="28" t="str">
        <v>NYA</v>
      </c>
      <c r="E14" s="28" t="str">
        <v>2B/3B</v>
      </c>
      <c r="F14" s="28">
        <v>0</v>
      </c>
      <c r="G14" s="28">
        <v>56</v>
      </c>
      <c r="H14" s="28">
        <v>4</v>
      </c>
      <c r="I14" s="28">
        <v>58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888</v>
      </c>
      <c r="Q14"/>
      <c r="T14"/>
    </row>
    <row r="15" spans="1:20" ht="15" customHeight="1" x14ac:dyDescent="0.2">
      <c r="A15" s="13" t="str">
        <v>Nya</v>
      </c>
      <c r="B15" s="28">
        <v>24598</v>
      </c>
      <c r="C15" s="27" t="str">
        <v>Barger, Addison</v>
      </c>
      <c r="D15" s="28" t="str">
        <v>TOA</v>
      </c>
      <c r="E15" s="28" t="str">
        <v>3B/RF</v>
      </c>
      <c r="F15" s="28">
        <v>0</v>
      </c>
      <c r="G15" s="28">
        <v>460</v>
      </c>
      <c r="H15" s="28">
        <v>5</v>
      </c>
      <c r="I15" s="28">
        <v>483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637</v>
      </c>
      <c r="Q15"/>
      <c r="T15"/>
    </row>
    <row r="16" spans="1:20" ht="15" customHeight="1" x14ac:dyDescent="0.2">
      <c r="A16" s="13" t="str">
        <v>Nya</v>
      </c>
      <c r="B16" s="28">
        <v>31665</v>
      </c>
      <c r="C16" s="27" t="str">
        <v>Freeland, Alex</v>
      </c>
      <c r="D16" s="28" t="str">
        <v>LAN</v>
      </c>
      <c r="E16" s="28" t="str">
        <v>3B/2B</v>
      </c>
      <c r="F16" s="28">
        <v>0</v>
      </c>
      <c r="G16" s="28">
        <v>84</v>
      </c>
      <c r="H16" s="28">
        <v>5</v>
      </c>
      <c r="I16" s="28">
        <v>88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customFormat="1" ht="15" customHeight="1" x14ac:dyDescent="0.2">
      <c r="A17" s="13" t="str">
        <v>Nya</v>
      </c>
      <c r="B17" s="28">
        <v>19562</v>
      </c>
      <c r="C17" s="27" t="str">
        <v>Short, Zack</v>
      </c>
      <c r="D17" s="28" t="str">
        <v>HOA</v>
      </c>
      <c r="E17" s="28" t="str">
        <v>SS</v>
      </c>
      <c r="F17" s="28">
        <v>0</v>
      </c>
      <c r="G17" s="28">
        <v>50</v>
      </c>
      <c r="H17" s="28">
        <v>6</v>
      </c>
      <c r="I17" s="28">
        <v>52</v>
      </c>
      <c r="J17" s="28">
        <v>0</v>
      </c>
      <c r="K17" s="28">
        <v>0</v>
      </c>
      <c r="L17" s="37">
        <v>0</v>
      </c>
      <c r="M17" s="1"/>
      <c r="N17" s="1"/>
      <c r="O17" s="1"/>
      <c r="P17" s="5"/>
      <c r="Q17" s="5"/>
    </row>
    <row r="18" spans="1:20" ht="15" customHeight="1" x14ac:dyDescent="0.2">
      <c r="A18" s="13" t="str">
        <v>Nya</v>
      </c>
      <c r="B18" s="28">
        <v>27647</v>
      </c>
      <c r="C18" s="27" t="str">
        <v>Volpe, Anthony</v>
      </c>
      <c r="D18" s="28" t="str">
        <v>NYA</v>
      </c>
      <c r="E18" s="28" t="str">
        <v>SS</v>
      </c>
      <c r="F18" s="28">
        <v>0</v>
      </c>
      <c r="G18" s="29">
        <v>539</v>
      </c>
      <c r="H18" s="28">
        <v>6</v>
      </c>
      <c r="I18" s="29">
        <v>565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Nya</v>
      </c>
      <c r="B19" s="28">
        <v>20505</v>
      </c>
      <c r="C19" s="27" t="str">
        <v>Waters, Drew</v>
      </c>
      <c r="D19" s="28" t="str">
        <v>KCA</v>
      </c>
      <c r="E19" s="28" t="str">
        <v>LF/CF/RF</v>
      </c>
      <c r="F19" s="28">
        <v>0</v>
      </c>
      <c r="G19" s="29">
        <v>206</v>
      </c>
      <c r="H19" s="28">
        <v>7</v>
      </c>
      <c r="I19" s="29">
        <v>216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188</v>
      </c>
      <c r="Q19" s="22">
        <f>SUMIF(H$6:H$49,"10",G$6:G$49)</f>
        <v>1085.6399999999999</v>
      </c>
      <c r="T19"/>
    </row>
    <row r="20" spans="1:20" s="5" customFormat="1" ht="15" customHeight="1" x14ac:dyDescent="0.2">
      <c r="A20" s="13" t="str">
        <v>Nya</v>
      </c>
      <c r="B20" s="28">
        <v>28080</v>
      </c>
      <c r="C20" s="27" t="str">
        <v>Dominguez, Jasson</v>
      </c>
      <c r="D20" s="28" t="str">
        <v>NYA</v>
      </c>
      <c r="E20" s="28" t="str">
        <v>LF</v>
      </c>
      <c r="F20" s="28">
        <v>0</v>
      </c>
      <c r="G20" s="29">
        <v>381</v>
      </c>
      <c r="H20" s="28">
        <v>7</v>
      </c>
      <c r="I20" s="29">
        <v>400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1</v>
      </c>
      <c r="Q20" s="22">
        <f>SUMIF(H$6:H$49,"11",G$6:G$49)</f>
        <v>484.64</v>
      </c>
      <c r="T20"/>
    </row>
    <row r="21" spans="1:20" ht="15" customHeight="1" x14ac:dyDescent="0.2">
      <c r="A21" s="13" t="str">
        <v>Nya</v>
      </c>
      <c r="B21" s="28">
        <v>19522</v>
      </c>
      <c r="C21" s="27" t="str">
        <v>Friedl, TJ</v>
      </c>
      <c r="D21" s="28" t="str">
        <v>CIN</v>
      </c>
      <c r="E21" s="28" t="str">
        <v>CF</v>
      </c>
      <c r="F21" s="28">
        <v>0</v>
      </c>
      <c r="G21" s="29">
        <v>579</v>
      </c>
      <c r="H21" s="28">
        <v>8</v>
      </c>
      <c r="I21" s="29">
        <v>607</v>
      </c>
      <c r="J21" s="28">
        <v>0</v>
      </c>
      <c r="K21" s="28">
        <v>0</v>
      </c>
      <c r="L21" s="37">
        <v>0</v>
      </c>
      <c r="Q21" s="1">
        <f>(Q19+Q20)/162</f>
        <v>9.6930864197530848</v>
      </c>
      <c r="T21"/>
    </row>
    <row r="22" spans="1:20" customFormat="1" ht="15" customHeight="1" x14ac:dyDescent="0.2">
      <c r="A22" s="13" t="str">
        <v>Nya</v>
      </c>
      <c r="B22" s="28">
        <v>15640</v>
      </c>
      <c r="C22" s="27" t="str">
        <v>Judge, Aaron</v>
      </c>
      <c r="D22" s="28" t="str">
        <v>NYA</v>
      </c>
      <c r="E22" s="28" t="str">
        <v>RF</v>
      </c>
      <c r="F22" s="28">
        <v>0</v>
      </c>
      <c r="G22" s="29">
        <v>541</v>
      </c>
      <c r="H22" s="28">
        <v>9</v>
      </c>
      <c r="I22" s="29">
        <v>568</v>
      </c>
      <c r="J22" s="28">
        <v>0</v>
      </c>
      <c r="K22" s="28">
        <v>0</v>
      </c>
      <c r="L22" s="37">
        <v>0</v>
      </c>
    </row>
    <row r="23" spans="1:20" customFormat="1" ht="15" customHeight="1" x14ac:dyDescent="0.2">
      <c r="A23" s="13" t="str">
        <v>Nya</v>
      </c>
      <c r="B23" s="28">
        <v>26438</v>
      </c>
      <c r="C23" s="27" t="str">
        <v>Canzone, Dominic</v>
      </c>
      <c r="D23" s="28" t="str">
        <v>SEA</v>
      </c>
      <c r="E23" s="28" t="str">
        <v>RF</v>
      </c>
      <c r="F23" s="28">
        <v>0</v>
      </c>
      <c r="G23" s="29">
        <v>243</v>
      </c>
      <c r="H23" s="28">
        <v>9</v>
      </c>
      <c r="I23" s="29">
        <v>255</v>
      </c>
      <c r="J23" s="28">
        <v>0</v>
      </c>
      <c r="K23" s="28">
        <v>0</v>
      </c>
      <c r="L23" s="37">
        <v>0</v>
      </c>
    </row>
    <row r="24" spans="1:20" s="5" customFormat="1" ht="15" customHeight="1" x14ac:dyDescent="0.2">
      <c r="A24" s="13" t="str">
        <v>Nya</v>
      </c>
      <c r="B24" s="28">
        <v>29606</v>
      </c>
      <c r="C24" s="27" t="str">
        <v>Malloy, Justyn-Henry</v>
      </c>
      <c r="D24" s="28" t="str">
        <v>DEA</v>
      </c>
      <c r="E24" s="28" t="str">
        <v>RF</v>
      </c>
      <c r="F24" s="28">
        <v>0</v>
      </c>
      <c r="G24" s="29">
        <v>104</v>
      </c>
      <c r="H24" s="28">
        <v>9</v>
      </c>
      <c r="I24" s="29">
        <v>109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Nya</v>
      </c>
      <c r="B25" s="28">
        <v>11836</v>
      </c>
      <c r="C25" s="27" t="str">
        <v>Walker, Taijuan</v>
      </c>
      <c r="D25" s="28" t="str">
        <v>PHN</v>
      </c>
      <c r="E25" s="28" t="str">
        <v>SP/RP</v>
      </c>
      <c r="F25" s="28">
        <v>21</v>
      </c>
      <c r="G25" s="29">
        <v>123.66</v>
      </c>
      <c r="H25" s="28">
        <v>10</v>
      </c>
      <c r="I25" s="29">
        <v>129.66666666666666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Nya</v>
      </c>
      <c r="B26" s="28">
        <v>16137</v>
      </c>
      <c r="C26" s="27" t="str">
        <v>Rodon, Carlos</v>
      </c>
      <c r="D26" s="28" t="str">
        <v>NYA</v>
      </c>
      <c r="E26" s="28" t="str">
        <v>SP</v>
      </c>
      <c r="F26" s="28">
        <v>33</v>
      </c>
      <c r="G26" s="29">
        <v>195.33</v>
      </c>
      <c r="H26" s="28">
        <v>10</v>
      </c>
      <c r="I26" s="29">
        <v>205</v>
      </c>
      <c r="J26" s="28">
        <v>0</v>
      </c>
      <c r="K26" s="28">
        <v>0</v>
      </c>
      <c r="L26" s="37">
        <v>0</v>
      </c>
    </row>
    <row r="27" spans="1:20" ht="15" customHeight="1" x14ac:dyDescent="0.2">
      <c r="A27" s="13" t="str">
        <v>Nya</v>
      </c>
      <c r="B27" s="28">
        <v>17295</v>
      </c>
      <c r="C27" s="27" t="str">
        <v>Valdez, Framber</v>
      </c>
      <c r="D27" s="28" t="str">
        <v>HOA</v>
      </c>
      <c r="E27" s="28" t="str">
        <v>SP</v>
      </c>
      <c r="F27" s="28">
        <v>31</v>
      </c>
      <c r="G27" s="29">
        <v>192</v>
      </c>
      <c r="H27" s="28">
        <v>10</v>
      </c>
      <c r="I27" s="29">
        <v>201.33333333333334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Nya</v>
      </c>
      <c r="B28" s="28">
        <v>17732</v>
      </c>
      <c r="C28" s="30" t="str">
        <v>Crismatt, Nabil</v>
      </c>
      <c r="D28" s="28" t="str">
        <v>ARN</v>
      </c>
      <c r="E28" s="28" t="str">
        <v>SP/RP</v>
      </c>
      <c r="F28" s="28">
        <v>5</v>
      </c>
      <c r="G28" s="29">
        <v>34</v>
      </c>
      <c r="H28" s="28">
        <v>10</v>
      </c>
      <c r="I28" s="29">
        <v>35.666666666666664</v>
      </c>
      <c r="J28" s="28">
        <v>0</v>
      </c>
      <c r="K28" s="29">
        <v>0</v>
      </c>
      <c r="L28" s="37">
        <v>0</v>
      </c>
      <c r="T28"/>
    </row>
    <row r="29" spans="1:20" ht="15" customHeight="1" x14ac:dyDescent="0.2">
      <c r="A29" s="13" t="str">
        <v>Nya</v>
      </c>
      <c r="B29" s="28">
        <v>19853</v>
      </c>
      <c r="C29" s="30" t="str">
        <v>King, Michael</v>
      </c>
      <c r="D29" s="28" t="str">
        <v>SDN</v>
      </c>
      <c r="E29" s="28" t="str">
        <v>SP</v>
      </c>
      <c r="F29" s="28">
        <v>15</v>
      </c>
      <c r="G29" s="29">
        <v>73.33</v>
      </c>
      <c r="H29" s="28">
        <v>10</v>
      </c>
      <c r="I29" s="29">
        <v>76.666666666666671</v>
      </c>
      <c r="J29" s="28">
        <v>0</v>
      </c>
      <c r="K29" s="29">
        <v>0</v>
      </c>
      <c r="L29" s="37">
        <v>0</v>
      </c>
      <c r="T29"/>
    </row>
    <row r="30" spans="1:20" ht="15" customHeight="1" x14ac:dyDescent="0.2">
      <c r="A30" s="13" t="str">
        <v>Nya</v>
      </c>
      <c r="B30" s="28">
        <v>19899</v>
      </c>
      <c r="C30" s="30" t="str">
        <v>Schmidt, Clarke</v>
      </c>
      <c r="D30" s="28" t="str">
        <v>NYA</v>
      </c>
      <c r="E30" s="28" t="str">
        <v>SP</v>
      </c>
      <c r="F30" s="28">
        <v>14</v>
      </c>
      <c r="G30" s="29">
        <v>78.66</v>
      </c>
      <c r="H30" s="28">
        <v>10</v>
      </c>
      <c r="I30" s="29">
        <v>82.333333333333329</v>
      </c>
      <c r="J30" s="28">
        <v>0</v>
      </c>
      <c r="K30" s="29">
        <v>0</v>
      </c>
      <c r="L30" s="37">
        <v>0</v>
      </c>
      <c r="T30"/>
    </row>
    <row r="31" spans="1:20" ht="15" customHeight="1" x14ac:dyDescent="0.2">
      <c r="A31" s="13" t="str">
        <v>Nya</v>
      </c>
      <c r="B31" s="28">
        <v>21052</v>
      </c>
      <c r="C31" s="30" t="str">
        <v>Gil, Luis</v>
      </c>
      <c r="D31" s="28" t="str">
        <v>NYA</v>
      </c>
      <c r="E31" s="28" t="str">
        <v>SP</v>
      </c>
      <c r="F31" s="28">
        <v>11</v>
      </c>
      <c r="G31" s="29">
        <v>57</v>
      </c>
      <c r="H31" s="28">
        <v>10</v>
      </c>
      <c r="I31" s="29">
        <v>59.666666666666664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Nya</v>
      </c>
      <c r="B32" s="28">
        <v>23920</v>
      </c>
      <c r="C32" s="30" t="str">
        <v>Bello, Brayan</v>
      </c>
      <c r="D32" s="28" t="str">
        <v>BOA</v>
      </c>
      <c r="E32" s="28" t="str">
        <v>SP</v>
      </c>
      <c r="F32" s="28">
        <v>28</v>
      </c>
      <c r="G32" s="29">
        <v>166.66</v>
      </c>
      <c r="H32" s="28">
        <v>10</v>
      </c>
      <c r="I32" s="29">
        <v>174.66666666666666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Nya</v>
      </c>
      <c r="B33" s="28">
        <v>30170</v>
      </c>
      <c r="C33" s="30" t="str">
        <v>Petty, Chase</v>
      </c>
      <c r="D33" s="28" t="str">
        <v>CIN</v>
      </c>
      <c r="E33" s="28" t="str">
        <v>SP/RP</v>
      </c>
      <c r="F33" s="28">
        <v>2</v>
      </c>
      <c r="G33" s="29">
        <v>6</v>
      </c>
      <c r="H33" s="28">
        <v>10</v>
      </c>
      <c r="I33" s="29">
        <v>6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Nya</v>
      </c>
      <c r="B34" s="28">
        <v>31312</v>
      </c>
      <c r="C34" s="30" t="str">
        <v>Gordon, Colton</v>
      </c>
      <c r="D34" s="28" t="str">
        <v>HOA</v>
      </c>
      <c r="E34" s="28" t="str">
        <v>SP/RP</v>
      </c>
      <c r="F34" s="28">
        <v>14</v>
      </c>
      <c r="G34" s="29">
        <v>86</v>
      </c>
      <c r="H34" s="28">
        <v>10</v>
      </c>
      <c r="I34" s="29">
        <v>90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Nya</v>
      </c>
      <c r="B35" s="28">
        <v>32095</v>
      </c>
      <c r="C35" s="30" t="str">
        <v>Schlittler, Cam</v>
      </c>
      <c r="D35" s="28" t="str">
        <v>NYA</v>
      </c>
      <c r="E35" s="28" t="str">
        <v>SP</v>
      </c>
      <c r="F35" s="28">
        <v>14</v>
      </c>
      <c r="G35" s="29">
        <v>73</v>
      </c>
      <c r="H35" s="28">
        <v>10</v>
      </c>
      <c r="I35" s="29">
        <v>76.333333333333329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Nya</v>
      </c>
      <c r="B36" s="28">
        <v>11847</v>
      </c>
      <c r="C36" s="30" t="str">
        <v>Martin, Chris</v>
      </c>
      <c r="D36" s="28" t="str">
        <v>TEA</v>
      </c>
      <c r="E36" s="28" t="str">
        <v>RP</v>
      </c>
      <c r="F36" s="28">
        <v>0</v>
      </c>
      <c r="G36" s="29">
        <v>42.33</v>
      </c>
      <c r="H36" s="28">
        <v>11</v>
      </c>
      <c r="I36" s="29">
        <v>44.333333333333336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Nya</v>
      </c>
      <c r="B37" s="28">
        <v>13619</v>
      </c>
      <c r="C37" s="30" t="str">
        <v>Junis, Jakob</v>
      </c>
      <c r="D37" s="28" t="str">
        <v>CLA</v>
      </c>
      <c r="E37" s="28" t="str">
        <v>RP</v>
      </c>
      <c r="F37" s="28">
        <v>0</v>
      </c>
      <c r="G37" s="29">
        <v>66.66</v>
      </c>
      <c r="H37" s="28">
        <v>11</v>
      </c>
      <c r="I37" s="29">
        <v>69.666666666666671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Nya</v>
      </c>
      <c r="B38" s="28">
        <v>16350</v>
      </c>
      <c r="C38" s="30" t="str">
        <v>Borucki, Ryan</v>
      </c>
      <c r="D38" s="28" t="str">
        <v>PIN/TOA</v>
      </c>
      <c r="E38" s="28" t="str">
        <v>RP</v>
      </c>
      <c r="F38" s="28">
        <v>0</v>
      </c>
      <c r="G38" s="29">
        <v>35</v>
      </c>
      <c r="H38" s="28">
        <v>11</v>
      </c>
      <c r="I38" s="29">
        <v>36.666666666666664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Nya</v>
      </c>
      <c r="B39" s="28">
        <v>16990</v>
      </c>
      <c r="C39" s="30" t="str">
        <v>Banks, Tanner</v>
      </c>
      <c r="D39" s="28" t="str">
        <v>PHN</v>
      </c>
      <c r="E39" s="28" t="str">
        <v>RP/SP</v>
      </c>
      <c r="F39" s="28">
        <v>1</v>
      </c>
      <c r="G39" s="29">
        <v>67.33</v>
      </c>
      <c r="H39" s="28">
        <v>11</v>
      </c>
      <c r="I39" s="29">
        <v>70.666666666666671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Nya</v>
      </c>
      <c r="B40" s="28">
        <v>17611</v>
      </c>
      <c r="C40" s="30" t="str">
        <v>Clarke, Taylor</v>
      </c>
      <c r="D40" s="28" t="str">
        <v>KCA</v>
      </c>
      <c r="E40" s="28" t="str">
        <v>RP</v>
      </c>
      <c r="F40" s="28">
        <v>0</v>
      </c>
      <c r="G40" s="29">
        <v>55.33</v>
      </c>
      <c r="H40" s="28">
        <v>11</v>
      </c>
      <c r="I40" s="29">
        <v>58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Nya</v>
      </c>
      <c r="B41" s="28">
        <v>19574</v>
      </c>
      <c r="C41" s="30" t="str">
        <v>Romero, JoJo</v>
      </c>
      <c r="D41" s="28" t="str">
        <v>SLN</v>
      </c>
      <c r="E41" s="28" t="str">
        <v>RP</v>
      </c>
      <c r="F41" s="28">
        <v>0</v>
      </c>
      <c r="G41" s="29">
        <v>61</v>
      </c>
      <c r="H41" s="28">
        <v>11</v>
      </c>
      <c r="I41" s="29">
        <v>64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Nya</v>
      </c>
      <c r="B42" s="28">
        <v>21029</v>
      </c>
      <c r="C42" s="30" t="str">
        <v>Duran, Jhoan</v>
      </c>
      <c r="D42" s="28" t="str">
        <v>MNA/PHN</v>
      </c>
      <c r="E42" s="28" t="str">
        <v>RP</v>
      </c>
      <c r="F42" s="28">
        <v>0</v>
      </c>
      <c r="G42" s="29">
        <v>70</v>
      </c>
      <c r="H42" s="28">
        <v>11</v>
      </c>
      <c r="I42" s="29">
        <v>73.333333333333329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Nya</v>
      </c>
      <c r="B43" s="28">
        <v>21951</v>
      </c>
      <c r="C43" s="30" t="str">
        <v>Peguero, Joel</v>
      </c>
      <c r="D43" s="28" t="str">
        <v>SFN</v>
      </c>
      <c r="E43" s="28" t="str">
        <v>RP</v>
      </c>
      <c r="F43" s="28">
        <v>0</v>
      </c>
      <c r="G43" s="29">
        <v>22.33</v>
      </c>
      <c r="H43" s="28">
        <v>11</v>
      </c>
      <c r="I43" s="29">
        <v>23.333333333333332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Nya</v>
      </c>
      <c r="B44" s="28">
        <v>22113</v>
      </c>
      <c r="C44" s="27" t="str">
        <v>Winn, Cole</v>
      </c>
      <c r="D44" s="28" t="str">
        <v>TEA</v>
      </c>
      <c r="E44" s="28" t="str">
        <v>RP</v>
      </c>
      <c r="F44" s="28">
        <v>0</v>
      </c>
      <c r="G44" s="29">
        <v>41.66</v>
      </c>
      <c r="H44" s="28">
        <v>11</v>
      </c>
      <c r="I44" s="29">
        <v>43.666666666666664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Nya</v>
      </c>
      <c r="B45" s="28">
        <v>27702</v>
      </c>
      <c r="C45" s="27" t="str">
        <v>Headrick, Brent</v>
      </c>
      <c r="D45" s="28" t="str">
        <v>NYA</v>
      </c>
      <c r="E45" s="28" t="str">
        <v>RP</v>
      </c>
      <c r="F45" s="28">
        <v>0</v>
      </c>
      <c r="G45" s="29">
        <v>23</v>
      </c>
      <c r="H45" s="28">
        <v>11</v>
      </c>
      <c r="I45" s="29">
        <v>24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_xlfn._xlws.FILTER(Players!$A:$I,Players!$A:$A="x-Nya","")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13"/>
      <c r="C54" s="62"/>
      <c r="D54" s="14"/>
      <c r="E54" s="47"/>
      <c r="F54" s="13"/>
      <c r="G54" s="13"/>
      <c r="H54" s="47"/>
      <c r="I54" s="53"/>
    </row>
    <row r="55" spans="1:9" customFormat="1" x14ac:dyDescent="0.2">
      <c r="A55" s="13"/>
      <c r="B55" s="13"/>
      <c r="C55" s="62"/>
      <c r="D55" s="54"/>
      <c r="E55" s="47"/>
      <c r="F55" s="13"/>
      <c r="G55" s="13"/>
      <c r="H55" s="47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14"/>
      <c r="E57" s="47"/>
      <c r="F57" s="13"/>
      <c r="G57" s="13"/>
      <c r="H57" s="47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47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28"/>
      <c r="C64" s="27"/>
      <c r="D64" s="28"/>
      <c r="E64" s="28"/>
      <c r="F64" s="36"/>
      <c r="G64" s="29"/>
      <c r="H64" s="28"/>
      <c r="I64" s="29"/>
    </row>
    <row r="65" spans="1:9" customFormat="1" x14ac:dyDescent="0.2">
      <c r="A65" s="13"/>
      <c r="B65" s="28"/>
      <c r="C65" s="27"/>
      <c r="D65" s="28"/>
      <c r="E65" s="28"/>
      <c r="F65" s="36"/>
      <c r="G65" s="29"/>
      <c r="H65" s="28"/>
      <c r="I65" s="29"/>
    </row>
    <row r="66" spans="1:9" customFormat="1" x14ac:dyDescent="0.2">
      <c r="A66" s="13"/>
      <c r="B66" s="28"/>
      <c r="C66" s="27"/>
      <c r="D66" s="28"/>
      <c r="E66" s="28"/>
      <c r="F66" s="36"/>
      <c r="G66" s="29"/>
      <c r="H66" s="28"/>
      <c r="I66" s="29"/>
    </row>
    <row r="67" spans="1:9" customFormat="1" x14ac:dyDescent="0.2">
      <c r="A67" s="13"/>
      <c r="B67" s="28"/>
      <c r="C67" s="27"/>
      <c r="D67" s="28"/>
      <c r="E67" s="28"/>
      <c r="F67" s="36"/>
      <c r="G67" s="29"/>
      <c r="H67" s="28"/>
      <c r="I67" s="29"/>
    </row>
    <row r="68" spans="1:9" customFormat="1" x14ac:dyDescent="0.2">
      <c r="A68" s="13"/>
      <c r="B68" s="28"/>
      <c r="C68" s="27"/>
      <c r="D68" s="28"/>
      <c r="E68" s="28"/>
      <c r="F68" s="36"/>
      <c r="G68" s="29"/>
      <c r="H68" s="28"/>
      <c r="I68" s="29"/>
    </row>
  </sheetData>
  <sortState xmlns:xlrd2="http://schemas.microsoft.com/office/spreadsheetml/2017/richdata2" ref="A50:I74">
    <sortCondition ref="H50:H74"/>
    <sortCondition ref="C50:C74"/>
  </sortState>
  <mergeCells count="2">
    <mergeCell ref="B1:D1"/>
    <mergeCell ref="G1:I1"/>
  </mergeCells>
  <conditionalFormatting sqref="D6:D48">
    <cfRule type="containsText" dxfId="57" priority="10" operator="containsText" text="NYA">
      <formula>NOT(ISERROR(SEARCH("NYA",D6)))</formula>
    </cfRule>
  </conditionalFormatting>
  <conditionalFormatting sqref="G1:I59">
    <cfRule type="cellIs" dxfId="56" priority="1" operator="equal">
      <formula>"NC"</formula>
    </cfRule>
  </conditionalFormatting>
  <conditionalFormatting sqref="G64:I1048576">
    <cfRule type="cellIs" dxfId="55" priority="6" operator="equal">
      <formula>"NC"</formula>
    </cfRule>
  </conditionalFormatting>
  <conditionalFormatting sqref="I60:I63 H63">
    <cfRule type="cellIs" dxfId="54" priority="5" operator="equal">
      <formula>"NC"</formula>
    </cfRule>
  </conditionalFormatting>
  <hyperlinks>
    <hyperlink ref="I2" r:id="rId1" xr:uid="{00000000-0004-0000-0D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autoPageBreaks="0"/>
  </sheetPr>
  <dimension ref="A1:T69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48</v>
      </c>
      <c r="C1" s="85"/>
      <c r="D1" s="85"/>
      <c r="F1" s="2" t="s">
        <v>1</v>
      </c>
      <c r="G1" s="86" t="s">
        <v>47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49</v>
      </c>
      <c r="K2" s="26" t="s">
        <v>114</v>
      </c>
      <c r="L2" s="10" cm="1">
        <f t="array" aca="1" ref="L2" ca="1">COUNTIF(A6:A47,RIGHT(CELL("filename",A1),3))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s="5" customFormat="1" ht="15" customHeight="1" x14ac:dyDescent="0.2">
      <c r="A6" s="13" t="str" cm="1">
        <f t="array" ref="A6:L45">_xlfn._xlws.FILTER(Players!$A:$L,Players!$A:$A="Nyn","")</f>
        <v>Nyn</v>
      </c>
      <c r="B6" s="28">
        <v>21865</v>
      </c>
      <c r="C6" s="27" t="str">
        <v>Naylor, Bo</v>
      </c>
      <c r="D6" s="28" t="str">
        <v>CLA</v>
      </c>
      <c r="E6" s="28" t="str">
        <v>CA</v>
      </c>
      <c r="F6" s="28">
        <v>0</v>
      </c>
      <c r="G6" s="28">
        <v>359</v>
      </c>
      <c r="H6" s="28">
        <v>2</v>
      </c>
      <c r="I6" s="28">
        <v>376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s="5" customFormat="1" ht="15" customHeight="1" x14ac:dyDescent="0.2">
      <c r="A7" s="13" t="str">
        <v>Nyn</v>
      </c>
      <c r="B7" s="28">
        <v>26121</v>
      </c>
      <c r="C7" s="27" t="str">
        <v>Alvarez, Francisco</v>
      </c>
      <c r="D7" s="28" t="str">
        <v>NYN</v>
      </c>
      <c r="E7" s="28" t="str">
        <v>CA</v>
      </c>
      <c r="F7" s="28">
        <v>0</v>
      </c>
      <c r="G7" s="28">
        <v>246</v>
      </c>
      <c r="H7" s="28">
        <v>2</v>
      </c>
      <c r="I7" s="28">
        <v>258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713</v>
      </c>
      <c r="Q7"/>
      <c r="T7"/>
    </row>
    <row r="8" spans="1:20" ht="15" customHeight="1" x14ac:dyDescent="0.2">
      <c r="A8" s="13" t="str">
        <v>Nyn</v>
      </c>
      <c r="B8" s="28">
        <v>29704</v>
      </c>
      <c r="C8" s="27" t="str">
        <v>Fulford, Braxton</v>
      </c>
      <c r="D8" s="28" t="str">
        <v>CON</v>
      </c>
      <c r="E8" s="28" t="str">
        <v>CA</v>
      </c>
      <c r="F8" s="28">
        <v>0</v>
      </c>
      <c r="G8" s="28">
        <v>108</v>
      </c>
      <c r="H8" s="28">
        <v>2</v>
      </c>
      <c r="I8" s="28">
        <v>113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540</v>
      </c>
      <c r="Q8"/>
      <c r="T8"/>
    </row>
    <row r="9" spans="1:20" ht="15" customHeight="1" x14ac:dyDescent="0.2">
      <c r="A9" s="13" t="str">
        <v>Nyn</v>
      </c>
      <c r="B9" s="28">
        <v>16442</v>
      </c>
      <c r="C9" s="27" t="str">
        <v>O'Hearn, Ryan</v>
      </c>
      <c r="D9" s="28" t="str">
        <v>BAA/SDN</v>
      </c>
      <c r="E9" s="28" t="str">
        <v>1B</v>
      </c>
      <c r="F9" s="28">
        <v>0</v>
      </c>
      <c r="G9" s="28">
        <v>474</v>
      </c>
      <c r="H9" s="28">
        <v>3</v>
      </c>
      <c r="I9" s="28">
        <v>497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995</v>
      </c>
      <c r="Q9"/>
      <c r="T9"/>
    </row>
    <row r="10" spans="1:20" ht="15" customHeight="1" x14ac:dyDescent="0.2">
      <c r="A10" s="13" t="str">
        <v>Nyn</v>
      </c>
      <c r="B10" s="28">
        <v>21797</v>
      </c>
      <c r="C10" s="27" t="str">
        <v>Chaparro, Andres</v>
      </c>
      <c r="D10" s="28" t="str">
        <v>WAN</v>
      </c>
      <c r="E10" s="28" t="str">
        <v>1B</v>
      </c>
      <c r="F10" s="28">
        <v>0</v>
      </c>
      <c r="G10" s="28">
        <v>66</v>
      </c>
      <c r="H10" s="28">
        <v>3</v>
      </c>
      <c r="I10" s="28">
        <v>69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694</v>
      </c>
      <c r="Q10"/>
      <c r="T10"/>
    </row>
    <row r="11" spans="1:20" s="5" customFormat="1" ht="15" customHeight="1" x14ac:dyDescent="0.2">
      <c r="A11" s="13" t="str">
        <v>Nyn</v>
      </c>
      <c r="B11" s="28">
        <v>7802</v>
      </c>
      <c r="C11" s="27" t="str">
        <v>Rojas, Miguel</v>
      </c>
      <c r="D11" s="28" t="str">
        <v>LAN</v>
      </c>
      <c r="E11" s="28" t="str">
        <v>2B</v>
      </c>
      <c r="F11" s="28">
        <v>0</v>
      </c>
      <c r="G11" s="28">
        <v>290</v>
      </c>
      <c r="H11" s="28">
        <v>4</v>
      </c>
      <c r="I11" s="28">
        <v>304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362</v>
      </c>
      <c r="Q11"/>
      <c r="T11"/>
    </row>
    <row r="12" spans="1:20" s="5" customFormat="1" ht="15" customHeight="1" x14ac:dyDescent="0.2">
      <c r="A12" s="13" t="str">
        <v>Nyn</v>
      </c>
      <c r="B12" s="28">
        <v>10231</v>
      </c>
      <c r="C12" s="27" t="str">
        <v>Iglesias, Jose</v>
      </c>
      <c r="D12" s="28" t="str">
        <v>SDN</v>
      </c>
      <c r="E12" s="28" t="str">
        <v>2B/SS</v>
      </c>
      <c r="F12" s="28">
        <v>0</v>
      </c>
      <c r="G12" s="28">
        <v>306</v>
      </c>
      <c r="H12" s="28">
        <v>4</v>
      </c>
      <c r="I12" s="28">
        <v>321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588</v>
      </c>
      <c r="Q12"/>
      <c r="T12"/>
    </row>
    <row r="13" spans="1:20" ht="15" customHeight="1" x14ac:dyDescent="0.2">
      <c r="A13" s="13" t="str">
        <v>Nyn</v>
      </c>
      <c r="B13" s="28">
        <v>15362</v>
      </c>
      <c r="C13" s="27" t="str">
        <v>McNeil, Jeff</v>
      </c>
      <c r="D13" s="28" t="str">
        <v>NYN</v>
      </c>
      <c r="E13" s="28" t="str">
        <v>2B/CF</v>
      </c>
      <c r="F13" s="28">
        <v>0</v>
      </c>
      <c r="G13" s="28">
        <v>399</v>
      </c>
      <c r="H13" s="28">
        <v>4</v>
      </c>
      <c r="I13" s="28">
        <v>418</v>
      </c>
      <c r="J13" s="28">
        <v>0</v>
      </c>
      <c r="K13" s="28">
        <v>0</v>
      </c>
      <c r="L13" s="37">
        <v>0</v>
      </c>
      <c r="O13" s="21" t="s">
        <v>20</v>
      </c>
      <c r="P13" s="21">
        <f>SUMIF(H$6:H$49,"8",G$6:G$49)</f>
        <v>1341</v>
      </c>
      <c r="Q13"/>
      <c r="T13"/>
    </row>
    <row r="14" spans="1:20" ht="15" customHeight="1" x14ac:dyDescent="0.2">
      <c r="A14" s="13" t="str">
        <v>Nyn</v>
      </c>
      <c r="B14" s="28">
        <v>19997</v>
      </c>
      <c r="C14" s="27" t="str">
        <v>Espinal, Santiago</v>
      </c>
      <c r="D14" s="28" t="str">
        <v>CIN</v>
      </c>
      <c r="E14" s="28" t="str">
        <v>3B</v>
      </c>
      <c r="F14" s="28">
        <v>0</v>
      </c>
      <c r="G14" s="28">
        <v>301</v>
      </c>
      <c r="H14" s="28">
        <v>5</v>
      </c>
      <c r="I14" s="28">
        <v>316</v>
      </c>
      <c r="J14" s="28">
        <v>0</v>
      </c>
      <c r="K14" s="28">
        <v>0</v>
      </c>
      <c r="L14" s="37">
        <v>0</v>
      </c>
      <c r="O14" s="21" t="s">
        <v>12</v>
      </c>
      <c r="P14" s="21">
        <f>SUMIF(H$6:H$49,"9",G$6:G$49)</f>
        <v>826</v>
      </c>
      <c r="Q14"/>
      <c r="T14"/>
    </row>
    <row r="15" spans="1:20" s="5" customFormat="1" ht="15" customHeight="1" x14ac:dyDescent="0.2">
      <c r="A15" s="13" t="str">
        <v>Nyn</v>
      </c>
      <c r="B15" s="28">
        <v>26123</v>
      </c>
      <c r="C15" s="27" t="str">
        <v>Baty, Brett</v>
      </c>
      <c r="D15" s="28" t="str">
        <v>NYN</v>
      </c>
      <c r="E15" s="28" t="str">
        <v>3B/2B</v>
      </c>
      <c r="F15" s="28">
        <v>0</v>
      </c>
      <c r="G15" s="28">
        <v>393</v>
      </c>
      <c r="H15" s="28">
        <v>5</v>
      </c>
      <c r="I15" s="28">
        <v>412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ht="15" customHeight="1" x14ac:dyDescent="0.2">
      <c r="A16" s="13" t="str">
        <v>Nyn</v>
      </c>
      <c r="B16" s="28">
        <v>22458</v>
      </c>
      <c r="C16" s="27" t="str">
        <v>Walls, Taylor</v>
      </c>
      <c r="D16" s="28" t="str">
        <v>TBA</v>
      </c>
      <c r="E16" s="28" t="str">
        <v>SS</v>
      </c>
      <c r="F16" s="28">
        <v>0</v>
      </c>
      <c r="G16" s="28">
        <v>282</v>
      </c>
      <c r="H16" s="28">
        <v>6</v>
      </c>
      <c r="I16" s="28">
        <v>296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customFormat="1" ht="15" customHeight="1" x14ac:dyDescent="0.2">
      <c r="A17" s="13" t="str">
        <v>Nyn</v>
      </c>
      <c r="B17" s="28">
        <v>24273</v>
      </c>
      <c r="C17" s="27" t="str">
        <v>Peguero, Liover</v>
      </c>
      <c r="D17" s="28" t="str">
        <v>PIN</v>
      </c>
      <c r="E17" s="28" t="str">
        <v>SS/1B</v>
      </c>
      <c r="F17" s="28">
        <v>0</v>
      </c>
      <c r="G17" s="29">
        <v>80</v>
      </c>
      <c r="H17" s="28">
        <v>6</v>
      </c>
      <c r="I17" s="29">
        <v>84</v>
      </c>
      <c r="J17" s="28">
        <v>0</v>
      </c>
      <c r="K17" s="28">
        <v>0</v>
      </c>
      <c r="L17" s="37">
        <v>0</v>
      </c>
      <c r="M17" s="1"/>
      <c r="N17" s="1"/>
      <c r="O17" s="1"/>
      <c r="P17" s="5"/>
      <c r="Q17" s="5"/>
    </row>
    <row r="18" spans="1:20" ht="15" customHeight="1" x14ac:dyDescent="0.2">
      <c r="A18" s="13" t="str">
        <v>Nyn</v>
      </c>
      <c r="B18" s="28">
        <v>15998</v>
      </c>
      <c r="C18" s="27" t="str">
        <v>Bellinger, Cody</v>
      </c>
      <c r="D18" s="28" t="str">
        <v>NYA</v>
      </c>
      <c r="E18" s="28" t="str">
        <v>LF/RF/CF</v>
      </c>
      <c r="F18" s="28">
        <v>0</v>
      </c>
      <c r="G18" s="29">
        <v>588</v>
      </c>
      <c r="H18" s="28">
        <v>7</v>
      </c>
      <c r="I18" s="29">
        <v>617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customFormat="1" ht="15" customHeight="1" x14ac:dyDescent="0.2">
      <c r="A19" s="13" t="str">
        <v>Nyn</v>
      </c>
      <c r="B19" s="28">
        <v>13675</v>
      </c>
      <c r="C19" s="27" t="str">
        <v>Taylor, Tyrone</v>
      </c>
      <c r="D19" s="28" t="str">
        <v>NYN</v>
      </c>
      <c r="E19" s="28" t="str">
        <v>CF</v>
      </c>
      <c r="F19" s="28">
        <v>0</v>
      </c>
      <c r="G19" s="29">
        <v>310</v>
      </c>
      <c r="H19" s="28">
        <v>8</v>
      </c>
      <c r="I19" s="29">
        <v>325</v>
      </c>
      <c r="J19" s="28">
        <v>0</v>
      </c>
      <c r="K19" s="28">
        <v>0</v>
      </c>
      <c r="L19" s="37">
        <v>0</v>
      </c>
      <c r="M19" s="1"/>
      <c r="N19" s="1"/>
      <c r="O19" s="21" t="s">
        <v>13</v>
      </c>
      <c r="P19" s="21">
        <f>SUMIF(H$6:H$49,"10",F$6:F$49)</f>
        <v>178</v>
      </c>
      <c r="Q19" s="22">
        <f>SUMIF(H$7:H$49,"10",G$7:G$49)</f>
        <v>965.29000000000008</v>
      </c>
    </row>
    <row r="20" spans="1:20" ht="15" customHeight="1" x14ac:dyDescent="0.2">
      <c r="A20" s="13" t="str">
        <v>Nyn</v>
      </c>
      <c r="B20" s="28">
        <v>18564</v>
      </c>
      <c r="C20" s="27" t="str">
        <v>Grisham, Trent</v>
      </c>
      <c r="D20" s="28" t="str">
        <v>NYA</v>
      </c>
      <c r="E20" s="28" t="str">
        <v>CF</v>
      </c>
      <c r="F20" s="28">
        <v>0</v>
      </c>
      <c r="G20" s="29">
        <v>494</v>
      </c>
      <c r="H20" s="28">
        <v>8</v>
      </c>
      <c r="I20" s="29">
        <v>518</v>
      </c>
      <c r="J20" s="28">
        <v>0</v>
      </c>
      <c r="K20" s="28">
        <v>0</v>
      </c>
      <c r="L20" s="37">
        <v>0</v>
      </c>
      <c r="O20" s="21" t="s">
        <v>15</v>
      </c>
      <c r="P20" s="21">
        <f>SUMIF(H$7:H$49,"11",F$7:F$49)</f>
        <v>4</v>
      </c>
      <c r="Q20" s="22">
        <f>SUMIF(H$7:H$49,"11",G$7:G$49)</f>
        <v>627.29</v>
      </c>
      <c r="T20"/>
    </row>
    <row r="21" spans="1:20" s="5" customFormat="1" ht="15" customHeight="1" x14ac:dyDescent="0.2">
      <c r="A21" s="13" t="str">
        <v>Nyn</v>
      </c>
      <c r="B21" s="28">
        <v>19921</v>
      </c>
      <c r="C21" s="27" t="str">
        <v>Perkins, Blake</v>
      </c>
      <c r="D21" s="28" t="str">
        <v>MLN</v>
      </c>
      <c r="E21" s="28" t="str">
        <v>CF</v>
      </c>
      <c r="F21" s="28">
        <v>0</v>
      </c>
      <c r="G21" s="29">
        <v>155</v>
      </c>
      <c r="H21" s="28">
        <v>8</v>
      </c>
      <c r="I21" s="29">
        <v>162</v>
      </c>
      <c r="J21" s="28">
        <v>0</v>
      </c>
      <c r="K21" s="28">
        <v>0</v>
      </c>
      <c r="L21" s="37">
        <v>0</v>
      </c>
      <c r="Q21" s="5">
        <f>(Q19+Q20)/162</f>
        <v>9.8307407407407403</v>
      </c>
    </row>
    <row r="22" spans="1:20" ht="15" customHeight="1" x14ac:dyDescent="0.2">
      <c r="A22" s="13" t="str">
        <v>Nyn</v>
      </c>
      <c r="B22" s="28">
        <v>20043</v>
      </c>
      <c r="C22" s="27" t="str">
        <v>Robert, Luis</v>
      </c>
      <c r="D22" s="28" t="str">
        <v>CHA</v>
      </c>
      <c r="E22" s="28" t="str">
        <v>CF</v>
      </c>
      <c r="F22" s="28">
        <v>0</v>
      </c>
      <c r="G22" s="29">
        <v>382</v>
      </c>
      <c r="H22" s="28">
        <v>8</v>
      </c>
      <c r="I22" s="29">
        <v>401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Nyn</v>
      </c>
      <c r="B23" s="28">
        <v>11737</v>
      </c>
      <c r="C23" s="27" t="str">
        <v>Castellanos, Nick</v>
      </c>
      <c r="D23" s="28" t="str">
        <v>PHN</v>
      </c>
      <c r="E23" s="28" t="str">
        <v>RF</v>
      </c>
      <c r="F23" s="28">
        <v>0</v>
      </c>
      <c r="G23" s="29">
        <v>547</v>
      </c>
      <c r="H23" s="28">
        <v>9</v>
      </c>
      <c r="I23" s="29">
        <v>574</v>
      </c>
      <c r="J23" s="28">
        <v>0</v>
      </c>
      <c r="K23" s="28">
        <v>0</v>
      </c>
      <c r="L23" s="37">
        <v>0</v>
      </c>
    </row>
    <row r="24" spans="1:20" ht="15" customHeight="1" x14ac:dyDescent="0.2">
      <c r="A24" s="13" t="str">
        <v>Nyn</v>
      </c>
      <c r="B24" s="28">
        <v>14221</v>
      </c>
      <c r="C24" s="30" t="str">
        <v>Soler, Jorge</v>
      </c>
      <c r="D24" s="28" t="str">
        <v>LAA</v>
      </c>
      <c r="E24" s="28" t="str">
        <v>RF</v>
      </c>
      <c r="F24" s="28">
        <v>0</v>
      </c>
      <c r="G24" s="29">
        <v>279</v>
      </c>
      <c r="H24" s="28">
        <v>9</v>
      </c>
      <c r="I24" s="29">
        <v>292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Nyn</v>
      </c>
      <c r="B25" s="28">
        <v>11423</v>
      </c>
      <c r="C25" s="30" t="str">
        <v>Quintana, Jose</v>
      </c>
      <c r="D25" s="28" t="str">
        <v>MLN</v>
      </c>
      <c r="E25" s="28" t="str">
        <v>SP</v>
      </c>
      <c r="F25" s="28">
        <v>24</v>
      </c>
      <c r="G25" s="29">
        <v>131.66</v>
      </c>
      <c r="H25" s="28">
        <v>10</v>
      </c>
      <c r="I25" s="29">
        <v>138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Nyn</v>
      </c>
      <c r="B26" s="28">
        <v>15890</v>
      </c>
      <c r="C26" s="30" t="str">
        <v>Severino, Luis</v>
      </c>
      <c r="D26" s="28" t="str">
        <v>OAA</v>
      </c>
      <c r="E26" s="28" t="str">
        <v>SP</v>
      </c>
      <c r="F26" s="28">
        <v>29</v>
      </c>
      <c r="G26" s="29">
        <v>162.66</v>
      </c>
      <c r="H26" s="28">
        <v>10</v>
      </c>
      <c r="I26" s="29">
        <v>170.66666666666666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Nyn</v>
      </c>
      <c r="B27" s="28">
        <v>18679</v>
      </c>
      <c r="C27" s="30" t="str">
        <v>Peralta, Freddy</v>
      </c>
      <c r="D27" s="28" t="str">
        <v>MLN</v>
      </c>
      <c r="E27" s="28" t="str">
        <v>SP</v>
      </c>
      <c r="F27" s="28">
        <v>33</v>
      </c>
      <c r="G27" s="29">
        <v>176.66</v>
      </c>
      <c r="H27" s="28">
        <v>10</v>
      </c>
      <c r="I27" s="29">
        <v>185.33333333333334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Nyn</v>
      </c>
      <c r="B28" s="28">
        <v>19666</v>
      </c>
      <c r="C28" s="30" t="str">
        <v>Alexander, Jason</v>
      </c>
      <c r="D28" s="28" t="str">
        <v>OAA/HOA</v>
      </c>
      <c r="E28" s="28" t="str">
        <v>SP/RP</v>
      </c>
      <c r="F28" s="28">
        <v>13</v>
      </c>
      <c r="G28" s="29">
        <v>77.33</v>
      </c>
      <c r="H28" s="28">
        <v>10</v>
      </c>
      <c r="I28" s="29">
        <v>81</v>
      </c>
      <c r="J28" s="28">
        <v>0</v>
      </c>
      <c r="K28" s="29">
        <v>0</v>
      </c>
      <c r="L28" s="37">
        <v>0</v>
      </c>
      <c r="M28"/>
      <c r="N28"/>
    </row>
    <row r="29" spans="1:20" customFormat="1" ht="15" customHeight="1" x14ac:dyDescent="0.2">
      <c r="A29" s="13" t="str">
        <v>Nyn</v>
      </c>
      <c r="B29" s="28">
        <v>20302</v>
      </c>
      <c r="C29" s="30" t="str">
        <v>Peterson, David</v>
      </c>
      <c r="D29" s="28" t="str">
        <v>NYN</v>
      </c>
      <c r="E29" s="28" t="str">
        <v>SP</v>
      </c>
      <c r="F29" s="28">
        <v>30</v>
      </c>
      <c r="G29" s="29">
        <v>168.66</v>
      </c>
      <c r="H29" s="28">
        <v>10</v>
      </c>
      <c r="I29" s="29">
        <v>177</v>
      </c>
      <c r="J29" s="28">
        <v>0</v>
      </c>
      <c r="K29" s="29">
        <v>0</v>
      </c>
      <c r="L29" s="37">
        <v>0</v>
      </c>
      <c r="M29" s="1"/>
      <c r="N29" s="1"/>
      <c r="T29" s="5"/>
    </row>
    <row r="30" spans="1:20" ht="15" customHeight="1" x14ac:dyDescent="0.2">
      <c r="A30" s="13" t="str">
        <v>Nyn</v>
      </c>
      <c r="B30" s="28">
        <v>21318</v>
      </c>
      <c r="C30" s="30" t="str">
        <v>Megill, Tylor</v>
      </c>
      <c r="D30" s="28" t="str">
        <v>NYN</v>
      </c>
      <c r="E30" s="28" t="str">
        <v>SP</v>
      </c>
      <c r="F30" s="28">
        <v>14</v>
      </c>
      <c r="G30" s="29">
        <v>68.33</v>
      </c>
      <c r="H30" s="28">
        <v>10</v>
      </c>
      <c r="I30" s="29">
        <v>71.666666666666671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Nyn</v>
      </c>
      <c r="B31" s="28">
        <v>31838</v>
      </c>
      <c r="C31" s="30" t="str">
        <v>Senga, Kodai</v>
      </c>
      <c r="D31" s="28" t="str">
        <v>NYN</v>
      </c>
      <c r="E31" s="28" t="str">
        <v>SP</v>
      </c>
      <c r="F31" s="28">
        <v>22</v>
      </c>
      <c r="G31" s="29">
        <v>113.33</v>
      </c>
      <c r="H31" s="28">
        <v>10</v>
      </c>
      <c r="I31" s="29">
        <v>118.66666666666667</v>
      </c>
      <c r="J31" s="28">
        <v>0</v>
      </c>
      <c r="K31" s="29">
        <v>0</v>
      </c>
      <c r="L31" s="37">
        <v>0</v>
      </c>
      <c r="M31"/>
      <c r="N31"/>
    </row>
    <row r="32" spans="1:20" customFormat="1" ht="15" customHeight="1" x14ac:dyDescent="0.2">
      <c r="A32" s="13" t="str">
        <v>Nyn</v>
      </c>
      <c r="B32" s="28">
        <v>32157</v>
      </c>
      <c r="C32" s="30" t="str">
        <v>Tong, Jonah</v>
      </c>
      <c r="D32" s="28" t="str">
        <v>NYN</v>
      </c>
      <c r="E32" s="28" t="str">
        <v>SP</v>
      </c>
      <c r="F32" s="28">
        <v>5</v>
      </c>
      <c r="G32" s="29">
        <v>18.66</v>
      </c>
      <c r="H32" s="28">
        <v>10</v>
      </c>
      <c r="I32" s="29">
        <v>19.333333333333332</v>
      </c>
      <c r="J32" s="28">
        <v>0</v>
      </c>
      <c r="K32" s="29">
        <v>0</v>
      </c>
      <c r="L32" s="37">
        <v>0</v>
      </c>
      <c r="M32" s="1"/>
      <c r="N32" s="1"/>
    </row>
    <row r="33" spans="1:20" ht="15" customHeight="1" x14ac:dyDescent="0.2">
      <c r="A33" s="13" t="str">
        <v>Nyn</v>
      </c>
      <c r="B33" s="28">
        <v>33703</v>
      </c>
      <c r="C33" s="30" t="str">
        <v>McLean, Nolan</v>
      </c>
      <c r="D33" s="28" t="str">
        <v>NYN</v>
      </c>
      <c r="E33" s="28" t="str">
        <v>SP</v>
      </c>
      <c r="F33" s="28">
        <v>8</v>
      </c>
      <c r="G33" s="29">
        <v>48</v>
      </c>
      <c r="H33" s="28">
        <v>10</v>
      </c>
      <c r="I33" s="29">
        <v>50.333333333333336</v>
      </c>
      <c r="J33" s="28">
        <v>0</v>
      </c>
      <c r="K33" s="29">
        <v>0</v>
      </c>
      <c r="L33" s="37">
        <v>0</v>
      </c>
      <c r="M33"/>
      <c r="N33"/>
      <c r="T33"/>
    </row>
    <row r="34" spans="1:20" customFormat="1" ht="15" customHeight="1" x14ac:dyDescent="0.2">
      <c r="A34" s="13" t="str">
        <v>Nyn</v>
      </c>
      <c r="B34" s="28">
        <v>10061</v>
      </c>
      <c r="C34" s="30" t="str">
        <v>Raley, Brooks</v>
      </c>
      <c r="D34" s="28" t="str">
        <v>NYN</v>
      </c>
      <c r="E34" s="28" t="str">
        <v>RP</v>
      </c>
      <c r="F34" s="28">
        <v>0</v>
      </c>
      <c r="G34" s="29">
        <v>25.66</v>
      </c>
      <c r="H34" s="28">
        <v>11</v>
      </c>
      <c r="I34" s="29">
        <v>26.666666666666668</v>
      </c>
      <c r="J34" s="28">
        <v>0</v>
      </c>
      <c r="K34" s="29">
        <v>0</v>
      </c>
      <c r="L34" s="37">
        <v>0</v>
      </c>
      <c r="M34" s="1"/>
      <c r="N34" s="1"/>
      <c r="T34" s="5"/>
    </row>
    <row r="35" spans="1:20" ht="15" customHeight="1" x14ac:dyDescent="0.2">
      <c r="A35" s="13" t="str">
        <v>Nyn</v>
      </c>
      <c r="B35" s="28">
        <v>12791</v>
      </c>
      <c r="C35" s="30" t="str">
        <v>Kelly, Michael</v>
      </c>
      <c r="D35" s="28" t="str">
        <v>OAA</v>
      </c>
      <c r="E35" s="28" t="str">
        <v>RP</v>
      </c>
      <c r="F35" s="28">
        <v>0</v>
      </c>
      <c r="G35" s="29">
        <v>39.659999999999997</v>
      </c>
      <c r="H35" s="28">
        <v>11</v>
      </c>
      <c r="I35" s="29">
        <v>41.333333333333336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Nyn</v>
      </c>
      <c r="B36" s="28">
        <v>13361</v>
      </c>
      <c r="C36" s="30" t="str">
        <v>Matz, Steven</v>
      </c>
      <c r="D36" s="28" t="str">
        <v>SLN/BOA</v>
      </c>
      <c r="E36" s="28" t="str">
        <v>RP/SP</v>
      </c>
      <c r="F36" s="28">
        <v>2</v>
      </c>
      <c r="G36" s="29">
        <v>76.66</v>
      </c>
      <c r="H36" s="28">
        <v>11</v>
      </c>
      <c r="I36" s="29">
        <v>80.333333333333329</v>
      </c>
      <c r="J36" s="28">
        <v>0</v>
      </c>
      <c r="K36" s="29">
        <v>0</v>
      </c>
      <c r="L36" s="37">
        <v>0</v>
      </c>
    </row>
    <row r="37" spans="1:20" ht="15" customHeight="1" x14ac:dyDescent="0.2">
      <c r="A37" s="13" t="str">
        <v>Nyn</v>
      </c>
      <c r="B37" s="28">
        <v>13435</v>
      </c>
      <c r="C37" s="30" t="str">
        <v>Johnson, Pierce</v>
      </c>
      <c r="D37" s="28" t="str">
        <v>ATN</v>
      </c>
      <c r="E37" s="28" t="str">
        <v>RP</v>
      </c>
      <c r="F37" s="28">
        <v>0</v>
      </c>
      <c r="G37" s="29">
        <v>59</v>
      </c>
      <c r="H37" s="28">
        <v>11</v>
      </c>
      <c r="I37" s="29">
        <v>61.666666666666664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Nyn</v>
      </c>
      <c r="B38" s="28">
        <v>14542</v>
      </c>
      <c r="C38" s="30" t="str">
        <v>Estevez, Carlos</v>
      </c>
      <c r="D38" s="28" t="str">
        <v>KCA</v>
      </c>
      <c r="E38" s="28" t="str">
        <v>RP</v>
      </c>
      <c r="F38" s="28">
        <v>0</v>
      </c>
      <c r="G38" s="29">
        <v>66</v>
      </c>
      <c r="H38" s="28">
        <v>11</v>
      </c>
      <c r="I38" s="29">
        <v>69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Nyn</v>
      </c>
      <c r="B39" s="28">
        <v>15816</v>
      </c>
      <c r="C39" s="30" t="str">
        <v>Williams, Devin</v>
      </c>
      <c r="D39" s="28" t="str">
        <v>NYA</v>
      </c>
      <c r="E39" s="28" t="str">
        <v>RP</v>
      </c>
      <c r="F39" s="28">
        <v>0</v>
      </c>
      <c r="G39" s="29">
        <v>62</v>
      </c>
      <c r="H39" s="28">
        <v>11</v>
      </c>
      <c r="I39" s="29">
        <v>65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Nyn</v>
      </c>
      <c r="B40" s="28">
        <v>16866</v>
      </c>
      <c r="C40" s="30" t="str">
        <v>Garrett, Reed</v>
      </c>
      <c r="D40" s="28" t="str">
        <v>NYN</v>
      </c>
      <c r="E40" s="28" t="str">
        <v>RP/SP</v>
      </c>
      <c r="F40" s="28">
        <v>1</v>
      </c>
      <c r="G40" s="29">
        <v>55.33</v>
      </c>
      <c r="H40" s="28">
        <v>11</v>
      </c>
      <c r="I40" s="29">
        <v>58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Nyn</v>
      </c>
      <c r="B41" s="28">
        <v>17578</v>
      </c>
      <c r="C41" s="30" t="str">
        <v>Brubaker, JT</v>
      </c>
      <c r="D41" s="28" t="str">
        <v>NYA/SFN</v>
      </c>
      <c r="E41" s="28" t="str">
        <v>RP/SP</v>
      </c>
      <c r="F41" s="28">
        <v>1</v>
      </c>
      <c r="G41" s="29">
        <v>28.66</v>
      </c>
      <c r="H41" s="28">
        <v>11</v>
      </c>
      <c r="I41" s="29">
        <v>30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Nyn</v>
      </c>
      <c r="B42" s="28">
        <v>18064</v>
      </c>
      <c r="C42" s="30" t="str">
        <v>Maton, Phil</v>
      </c>
      <c r="D42" s="28" t="str">
        <v>SLN/TEA</v>
      </c>
      <c r="E42" s="28" t="str">
        <v>RP</v>
      </c>
      <c r="F42" s="28">
        <v>0</v>
      </c>
      <c r="G42" s="29">
        <v>61.33</v>
      </c>
      <c r="H42" s="28">
        <v>11</v>
      </c>
      <c r="I42" s="29">
        <v>64.333333333333329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Nyn</v>
      </c>
      <c r="B43" s="28">
        <v>18403</v>
      </c>
      <c r="C43" s="30" t="str">
        <v>De Los Santos, Enyel</v>
      </c>
      <c r="D43" s="28" t="str">
        <v>ATN/HOA</v>
      </c>
      <c r="E43" s="28" t="str">
        <v>RP</v>
      </c>
      <c r="F43" s="28">
        <v>0</v>
      </c>
      <c r="G43" s="29">
        <v>66</v>
      </c>
      <c r="H43" s="28">
        <v>11</v>
      </c>
      <c r="I43" s="29">
        <v>69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Nyn</v>
      </c>
      <c r="B44" s="28">
        <v>19178</v>
      </c>
      <c r="C44" s="27" t="str">
        <v>Nance, Tommy</v>
      </c>
      <c r="D44" s="28" t="str">
        <v>TOA</v>
      </c>
      <c r="E44" s="28" t="str">
        <v>RP</v>
      </c>
      <c r="F44" s="28">
        <v>0</v>
      </c>
      <c r="G44" s="29">
        <v>31.66</v>
      </c>
      <c r="H44" s="28">
        <v>11</v>
      </c>
      <c r="I44" s="29">
        <v>33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Nyn</v>
      </c>
      <c r="B45" s="28">
        <v>21267</v>
      </c>
      <c r="C45" s="27" t="str">
        <v>Bird, Jake</v>
      </c>
      <c r="D45" s="28" t="str">
        <v>CON/NYA</v>
      </c>
      <c r="E45" s="28" t="str">
        <v>RP</v>
      </c>
      <c r="F45" s="28">
        <v>0</v>
      </c>
      <c r="G45" s="29">
        <v>55.33</v>
      </c>
      <c r="H45" s="28">
        <v>11</v>
      </c>
      <c r="I45" s="29">
        <v>58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_xlfn._xlws.FILTER(Players!$A:$I,Players!$A:$A="x-Nyn","")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51"/>
      <c r="F53" s="48"/>
      <c r="G53" s="44"/>
      <c r="H53" s="51"/>
      <c r="I53" s="53"/>
    </row>
    <row r="54" spans="1:9" customFormat="1" x14ac:dyDescent="0.2">
      <c r="A54" s="13"/>
      <c r="B54" s="13"/>
      <c r="C54" s="62"/>
      <c r="D54" s="14"/>
      <c r="E54" s="51"/>
      <c r="F54" s="13"/>
      <c r="G54" s="13"/>
      <c r="H54" s="51"/>
      <c r="I54" s="53"/>
    </row>
    <row r="55" spans="1:9" customFormat="1" x14ac:dyDescent="0.2">
      <c r="A55" s="13"/>
      <c r="B55" s="13"/>
      <c r="C55" s="62"/>
      <c r="D55" s="14"/>
      <c r="E55" s="51"/>
      <c r="F55" s="13"/>
      <c r="G55" s="13"/>
      <c r="H55" s="51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14"/>
      <c r="E57" s="47"/>
      <c r="F57" s="13"/>
      <c r="G57" s="13"/>
      <c r="H57" s="47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47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5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</row>
    <row r="66" spans="1:9" x14ac:dyDescent="0.2">
      <c r="A66" s="13"/>
      <c r="B66" s="13"/>
      <c r="C66" s="62"/>
      <c r="D66" s="14"/>
      <c r="E66" s="47"/>
      <c r="F66" s="13"/>
      <c r="G66" s="13"/>
      <c r="H66" s="51"/>
      <c r="I66" s="53"/>
    </row>
    <row r="67" spans="1:9" x14ac:dyDescent="0.2">
      <c r="A67" s="13"/>
      <c r="B67" s="13"/>
      <c r="C67" s="62"/>
      <c r="D67" s="14"/>
      <c r="E67" s="47"/>
      <c r="F67" s="13"/>
      <c r="G67" s="13"/>
      <c r="H67" s="51"/>
      <c r="I67" s="53"/>
    </row>
    <row r="68" spans="1:9" x14ac:dyDescent="0.2">
      <c r="A68" s="13"/>
      <c r="B68" s="13"/>
      <c r="C68" s="62"/>
      <c r="D68" s="14"/>
      <c r="E68" s="58"/>
      <c r="F68" s="13"/>
      <c r="G68" s="13"/>
      <c r="H68" s="47"/>
      <c r="I68" s="53"/>
    </row>
    <row r="69" spans="1:9" x14ac:dyDescent="0.2">
      <c r="A69" s="13"/>
      <c r="B69" s="13"/>
      <c r="C69" s="62"/>
      <c r="D69" s="14"/>
      <c r="E69" s="58"/>
      <c r="F69" s="13"/>
      <c r="G69" s="13"/>
      <c r="H69" s="47"/>
      <c r="I69" s="53"/>
    </row>
  </sheetData>
  <sortState xmlns:xlrd2="http://schemas.microsoft.com/office/spreadsheetml/2017/richdata2" ref="A48:I74">
    <sortCondition ref="H48:H74"/>
    <sortCondition ref="C48:C74"/>
  </sortState>
  <mergeCells count="2">
    <mergeCell ref="B1:D1"/>
    <mergeCell ref="G1:I1"/>
  </mergeCells>
  <conditionalFormatting sqref="D6:D48">
    <cfRule type="containsText" dxfId="53" priority="9" operator="containsText" text="NYN">
      <formula>NOT(ISERROR(SEARCH("NYN",D6)))</formula>
    </cfRule>
  </conditionalFormatting>
  <conditionalFormatting sqref="G1:I60">
    <cfRule type="cellIs" dxfId="52" priority="1" operator="equal">
      <formula>"NC"</formula>
    </cfRule>
  </conditionalFormatting>
  <conditionalFormatting sqref="G70:I1048576">
    <cfRule type="cellIs" dxfId="51" priority="6" operator="equal">
      <formula>"NC"</formula>
    </cfRule>
  </conditionalFormatting>
  <conditionalFormatting sqref="I61:I69 H67:H69">
    <cfRule type="cellIs" dxfId="50" priority="5" operator="equal">
      <formula>"NC"</formula>
    </cfRule>
  </conditionalFormatting>
  <hyperlinks>
    <hyperlink ref="I2" r:id="rId1" xr:uid="{00000000-0004-0000-0E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autoPageBreaks="0"/>
  </sheetPr>
  <dimension ref="A1:T75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50</v>
      </c>
      <c r="C1" s="85"/>
      <c r="D1" s="85"/>
      <c r="F1" s="2" t="s">
        <v>1</v>
      </c>
      <c r="G1" s="87" t="s">
        <v>51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52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_xlfn._xlws.FILTER(Players!$A:$L,Players!$A:$A="Oaa","")</f>
        <v>Oaa</v>
      </c>
      <c r="B6" s="28">
        <v>19627</v>
      </c>
      <c r="C6" s="63" t="str">
        <v>Rooker, Brent</v>
      </c>
      <c r="D6" s="28" t="str">
        <v>OAA</v>
      </c>
      <c r="E6" s="28" t="str">
        <v>DH</v>
      </c>
      <c r="F6" s="28">
        <v>0</v>
      </c>
      <c r="G6" s="28">
        <v>626</v>
      </c>
      <c r="H6" s="28">
        <v>1</v>
      </c>
      <c r="I6" s="28">
        <v>657</v>
      </c>
      <c r="J6" s="28">
        <v>0</v>
      </c>
      <c r="K6" s="28">
        <v>0</v>
      </c>
      <c r="L6" s="37">
        <v>0</v>
      </c>
      <c r="M6" s="25"/>
      <c r="N6" s="25"/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Oaa</v>
      </c>
      <c r="B7" s="28">
        <v>19352</v>
      </c>
      <c r="C7" s="63" t="str">
        <v>Murphy, Sean</v>
      </c>
      <c r="D7" s="28" t="str">
        <v>ATN</v>
      </c>
      <c r="E7" s="28" t="str">
        <v>CA</v>
      </c>
      <c r="F7" s="28">
        <v>0</v>
      </c>
      <c r="G7" s="28">
        <v>291</v>
      </c>
      <c r="H7" s="28">
        <v>2</v>
      </c>
      <c r="I7" s="28">
        <v>305</v>
      </c>
      <c r="J7" s="28">
        <v>0</v>
      </c>
      <c r="K7" s="28">
        <v>0</v>
      </c>
      <c r="L7" s="37">
        <v>0</v>
      </c>
      <c r="M7" s="25"/>
      <c r="N7" s="25"/>
      <c r="O7" s="21" t="s">
        <v>88</v>
      </c>
      <c r="P7" s="21">
        <f>SUMIF(H$6:H$49,"2",G$6:G$49)</f>
        <v>772</v>
      </c>
      <c r="Q7"/>
      <c r="T7"/>
    </row>
    <row r="8" spans="1:20" ht="15" customHeight="1" x14ac:dyDescent="0.2">
      <c r="A8" s="13" t="str">
        <v>Oaa</v>
      </c>
      <c r="B8" s="28">
        <v>25816</v>
      </c>
      <c r="C8" s="63" t="str">
        <v>Langeliers, Shea</v>
      </c>
      <c r="D8" s="28" t="str">
        <v>OAA</v>
      </c>
      <c r="E8" s="28" t="str">
        <v>CA</v>
      </c>
      <c r="F8" s="28">
        <v>0</v>
      </c>
      <c r="G8" s="28">
        <v>481</v>
      </c>
      <c r="H8" s="28">
        <v>2</v>
      </c>
      <c r="I8" s="28">
        <v>505</v>
      </c>
      <c r="J8" s="28">
        <v>0</v>
      </c>
      <c r="K8" s="28">
        <v>0</v>
      </c>
      <c r="L8" s="37">
        <v>0</v>
      </c>
      <c r="M8" s="25"/>
      <c r="N8" s="25"/>
      <c r="O8" s="21" t="s">
        <v>4</v>
      </c>
      <c r="P8" s="21">
        <f>SUMIF(H$6:H$49,"3",G$6:G$49)</f>
        <v>1044</v>
      </c>
      <c r="Q8"/>
      <c r="T8"/>
    </row>
    <row r="9" spans="1:20" ht="15" customHeight="1" x14ac:dyDescent="0.2">
      <c r="A9" s="13" t="str">
        <v>Oaa</v>
      </c>
      <c r="B9" s="28">
        <v>14344</v>
      </c>
      <c r="C9" s="63" t="str">
        <v>Olson, Matt</v>
      </c>
      <c r="D9" s="28" t="str">
        <v>ATN</v>
      </c>
      <c r="E9" s="28" t="str">
        <v>1B</v>
      </c>
      <c r="F9" s="28">
        <v>0</v>
      </c>
      <c r="G9" s="28">
        <v>624</v>
      </c>
      <c r="H9" s="28">
        <v>3</v>
      </c>
      <c r="I9" s="28">
        <v>655</v>
      </c>
      <c r="J9" s="28">
        <v>0</v>
      </c>
      <c r="K9" s="28">
        <v>0</v>
      </c>
      <c r="L9" s="37">
        <v>0</v>
      </c>
      <c r="M9" s="25"/>
      <c r="N9" s="25"/>
      <c r="O9" s="21" t="s">
        <v>6</v>
      </c>
      <c r="P9" s="21">
        <f>SUMIF(H$6:H$49,"4",G$6:G$49)</f>
        <v>220</v>
      </c>
      <c r="Q9"/>
      <c r="T9"/>
    </row>
    <row r="10" spans="1:20" ht="15" customHeight="1" x14ac:dyDescent="0.2">
      <c r="A10" s="13" t="str">
        <v>Oaa</v>
      </c>
      <c r="B10" s="28">
        <v>35110</v>
      </c>
      <c r="C10" s="63" t="str">
        <v>Kurtz, Nick</v>
      </c>
      <c r="D10" s="28" t="str">
        <v>OAA</v>
      </c>
      <c r="E10" s="28" t="str">
        <v>1B</v>
      </c>
      <c r="F10" s="28">
        <v>0</v>
      </c>
      <c r="G10" s="28">
        <v>420</v>
      </c>
      <c r="H10" s="28">
        <v>3</v>
      </c>
      <c r="I10" s="28">
        <v>441</v>
      </c>
      <c r="J10" s="28">
        <v>0</v>
      </c>
      <c r="K10" s="28">
        <v>0</v>
      </c>
      <c r="L10" s="37">
        <v>0</v>
      </c>
      <c r="M10" s="25"/>
      <c r="N10" s="25"/>
      <c r="O10" s="21" t="s">
        <v>8</v>
      </c>
      <c r="P10" s="21">
        <f>SUMIF(H$6:H$49,"5",G$6:G$49)</f>
        <v>981</v>
      </c>
      <c r="Q10"/>
      <c r="T10"/>
    </row>
    <row r="11" spans="1:20" ht="15" customHeight="1" x14ac:dyDescent="0.2">
      <c r="A11" s="13" t="str">
        <v>Oaa</v>
      </c>
      <c r="B11" s="28">
        <v>9874</v>
      </c>
      <c r="C11" s="63" t="str">
        <v>LeMahieu, DJ</v>
      </c>
      <c r="D11" s="28" t="str">
        <v>NYA</v>
      </c>
      <c r="E11" s="28" t="str">
        <v>2B</v>
      </c>
      <c r="F11" s="28">
        <v>0</v>
      </c>
      <c r="G11" s="28">
        <v>128</v>
      </c>
      <c r="H11" s="28">
        <v>4</v>
      </c>
      <c r="I11" s="28">
        <v>134</v>
      </c>
      <c r="J11" s="28">
        <v>0</v>
      </c>
      <c r="K11" s="28">
        <v>0</v>
      </c>
      <c r="L11" s="37">
        <v>0</v>
      </c>
      <c r="M11" s="25"/>
      <c r="N11" s="25"/>
      <c r="O11" s="21" t="s">
        <v>9</v>
      </c>
      <c r="P11" s="21">
        <f>SUMIF(H$6:H$49,"6",G$6:G$49)</f>
        <v>1030</v>
      </c>
      <c r="Q11"/>
      <c r="T11"/>
    </row>
    <row r="12" spans="1:20" ht="15" customHeight="1" x14ac:dyDescent="0.2">
      <c r="A12" s="13" t="str">
        <v>Oaa</v>
      </c>
      <c r="B12" s="28">
        <v>29766</v>
      </c>
      <c r="C12" s="63" t="str">
        <v>Gelof, Zack</v>
      </c>
      <c r="D12" s="28" t="str">
        <v>OAA</v>
      </c>
      <c r="E12" s="28" t="str">
        <v>2B</v>
      </c>
      <c r="F12" s="28">
        <v>0</v>
      </c>
      <c r="G12" s="28">
        <v>92</v>
      </c>
      <c r="H12" s="28">
        <v>4</v>
      </c>
      <c r="I12" s="28">
        <v>96</v>
      </c>
      <c r="J12" s="28">
        <v>0</v>
      </c>
      <c r="K12" s="28">
        <v>0</v>
      </c>
      <c r="L12" s="37">
        <v>0</v>
      </c>
      <c r="M12" s="25"/>
      <c r="N12" s="25"/>
      <c r="O12" s="21" t="s">
        <v>10</v>
      </c>
      <c r="P12" s="21">
        <f>SUMIF(H$6:H$49,"7",G$6:G$49)</f>
        <v>1002</v>
      </c>
      <c r="Q12"/>
      <c r="T12"/>
    </row>
    <row r="13" spans="1:20" ht="15" customHeight="1" x14ac:dyDescent="0.2">
      <c r="A13" s="13" t="str">
        <v>Oaa</v>
      </c>
      <c r="B13" s="28">
        <v>15878</v>
      </c>
      <c r="C13" s="63" t="str">
        <v>Andujar, Miguel</v>
      </c>
      <c r="D13" s="28" t="str">
        <v>OAA/CIN</v>
      </c>
      <c r="E13" s="28" t="str">
        <v>3B/LF</v>
      </c>
      <c r="F13" s="28">
        <v>0</v>
      </c>
      <c r="G13" s="28">
        <v>321</v>
      </c>
      <c r="H13" s="28">
        <v>5</v>
      </c>
      <c r="I13" s="28">
        <v>337</v>
      </c>
      <c r="J13" s="28">
        <v>0</v>
      </c>
      <c r="K13" s="28">
        <v>0</v>
      </c>
      <c r="L13" s="37">
        <v>0</v>
      </c>
      <c r="M13" s="25"/>
      <c r="N13" s="25"/>
      <c r="O13" s="21" t="s">
        <v>20</v>
      </c>
      <c r="P13" s="22">
        <f>SUMIF(H$6:H$49,"8",G$6:G$49)</f>
        <v>457</v>
      </c>
      <c r="Q13"/>
      <c r="T13"/>
    </row>
    <row r="14" spans="1:20" customFormat="1" ht="15" customHeight="1" x14ac:dyDescent="0.2">
      <c r="A14" s="13" t="str">
        <v>Oaa</v>
      </c>
      <c r="B14" s="28">
        <v>16505</v>
      </c>
      <c r="C14" s="63" t="str">
        <v>Chapman, Matt</v>
      </c>
      <c r="D14" s="28" t="str">
        <v>SFN</v>
      </c>
      <c r="E14" s="28" t="str">
        <v>3B</v>
      </c>
      <c r="F14" s="28">
        <v>0</v>
      </c>
      <c r="G14" s="28">
        <v>454</v>
      </c>
      <c r="H14" s="28">
        <v>5</v>
      </c>
      <c r="I14" s="28">
        <v>476</v>
      </c>
      <c r="J14" s="28">
        <v>0</v>
      </c>
      <c r="K14" s="28">
        <v>0</v>
      </c>
      <c r="L14" s="37">
        <v>0</v>
      </c>
      <c r="M14" s="25"/>
      <c r="N14" s="25"/>
      <c r="O14" s="21" t="s">
        <v>12</v>
      </c>
      <c r="P14" s="22">
        <f>SUMIF(H$6:H$49,"9",G$6:G$49)</f>
        <v>0</v>
      </c>
    </row>
    <row r="15" spans="1:20" s="5" customFormat="1" ht="15" customHeight="1" x14ac:dyDescent="0.2">
      <c r="A15" s="13" t="str">
        <v>Oaa</v>
      </c>
      <c r="B15" s="28">
        <v>29779</v>
      </c>
      <c r="C15" s="63" t="str">
        <v>Muncy, Max</v>
      </c>
      <c r="D15" s="28" t="str">
        <v>OAA</v>
      </c>
      <c r="E15" s="28" t="str">
        <v>3B/2B</v>
      </c>
      <c r="F15" s="28">
        <v>0</v>
      </c>
      <c r="G15" s="28">
        <v>206</v>
      </c>
      <c r="H15" s="28">
        <v>5</v>
      </c>
      <c r="I15" s="28">
        <v>216</v>
      </c>
      <c r="J15" s="28">
        <v>0</v>
      </c>
      <c r="K15" s="28">
        <v>0</v>
      </c>
      <c r="L15" s="37">
        <v>0</v>
      </c>
      <c r="M15" s="25"/>
      <c r="N15" s="25"/>
      <c r="O15" s="21" t="s">
        <v>106</v>
      </c>
      <c r="P15" s="21">
        <f>SUMIF(H$6:H$49,"1",G$6:G$49)</f>
        <v>626</v>
      </c>
      <c r="Q15"/>
      <c r="T15"/>
    </row>
    <row r="16" spans="1:20" ht="15" customHeight="1" x14ac:dyDescent="0.2">
      <c r="A16" s="13" t="str">
        <v>Oaa</v>
      </c>
      <c r="B16" s="28">
        <v>22277</v>
      </c>
      <c r="C16" s="63" t="str">
        <v>Allen, Nick</v>
      </c>
      <c r="D16" s="28" t="str">
        <v>ATN</v>
      </c>
      <c r="E16" s="28" t="str">
        <v>SS</v>
      </c>
      <c r="F16" s="28">
        <v>0</v>
      </c>
      <c r="G16" s="28">
        <v>371</v>
      </c>
      <c r="H16" s="28">
        <v>6</v>
      </c>
      <c r="I16" s="28">
        <v>389</v>
      </c>
      <c r="J16" s="28">
        <v>0</v>
      </c>
      <c r="K16" s="28">
        <v>0</v>
      </c>
      <c r="L16" s="37">
        <v>0</v>
      </c>
      <c r="M16" s="25"/>
      <c r="N16" s="25"/>
      <c r="O16"/>
      <c r="P16"/>
      <c r="Q16"/>
      <c r="T16"/>
    </row>
    <row r="17" spans="1:20" ht="15" customHeight="1" x14ac:dyDescent="0.2">
      <c r="A17" s="13" t="str">
        <v>Oaa</v>
      </c>
      <c r="B17" s="28">
        <v>26224</v>
      </c>
      <c r="C17" s="63" t="str">
        <v>Hernaiz, Darell</v>
      </c>
      <c r="D17" s="28" t="str">
        <v>OAA</v>
      </c>
      <c r="E17" s="28" t="str">
        <v>SS/3B/2B</v>
      </c>
      <c r="F17" s="28">
        <v>0</v>
      </c>
      <c r="G17" s="28">
        <v>173</v>
      </c>
      <c r="H17" s="28">
        <v>6</v>
      </c>
      <c r="I17" s="28">
        <v>181</v>
      </c>
      <c r="J17" s="28">
        <v>0</v>
      </c>
      <c r="K17" s="28">
        <v>0</v>
      </c>
      <c r="L17" s="37">
        <v>0</v>
      </c>
      <c r="M17" s="25"/>
      <c r="N17" s="25"/>
      <c r="P17" s="5"/>
      <c r="Q17" s="5"/>
      <c r="T17"/>
    </row>
    <row r="18" spans="1:20" ht="15" customHeight="1" x14ac:dyDescent="0.2">
      <c r="A18" s="13" t="str">
        <v>Oaa</v>
      </c>
      <c r="B18" s="28">
        <v>33266</v>
      </c>
      <c r="C18" s="27" t="str">
        <v>Wilson, Jacob</v>
      </c>
      <c r="D18" s="28" t="str">
        <v>OAA</v>
      </c>
      <c r="E18" s="28" t="str">
        <v>SS</v>
      </c>
      <c r="F18" s="28">
        <v>0</v>
      </c>
      <c r="G18" s="29">
        <v>486</v>
      </c>
      <c r="H18" s="28">
        <v>6</v>
      </c>
      <c r="I18" s="29">
        <v>510</v>
      </c>
      <c r="J18" s="28">
        <v>0</v>
      </c>
      <c r="K18" s="28">
        <v>0</v>
      </c>
      <c r="L18" s="37">
        <v>0</v>
      </c>
      <c r="M18" s="25"/>
      <c r="N18" s="25"/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Oaa</v>
      </c>
      <c r="B19" s="28">
        <v>17128</v>
      </c>
      <c r="C19" s="27" t="str">
        <v>Laureano, Ramon</v>
      </c>
      <c r="D19" s="28" t="str">
        <v>BAA/SDN</v>
      </c>
      <c r="E19" s="28" t="str">
        <v>LF/RF</v>
      </c>
      <c r="F19" s="28">
        <v>0</v>
      </c>
      <c r="G19" s="29">
        <v>441</v>
      </c>
      <c r="H19" s="28">
        <v>7</v>
      </c>
      <c r="I19" s="29">
        <v>463</v>
      </c>
      <c r="J19" s="28">
        <v>0</v>
      </c>
      <c r="K19" s="28">
        <v>0</v>
      </c>
      <c r="L19" s="37">
        <v>0</v>
      </c>
      <c r="M19" s="25"/>
      <c r="N19" s="25"/>
      <c r="O19" s="21" t="s">
        <v>13</v>
      </c>
      <c r="P19" s="21">
        <f>SUMIF(H$6:H$49,"10",F$6:F$49)</f>
        <v>199</v>
      </c>
      <c r="Q19" s="22">
        <f>SUMIF(H$6:H$49,"10",G$6:G$49)</f>
        <v>1091.6300000000001</v>
      </c>
      <c r="T19"/>
    </row>
    <row r="20" spans="1:20" ht="15" customHeight="1" x14ac:dyDescent="0.2">
      <c r="A20" s="13" t="str">
        <v>Oaa</v>
      </c>
      <c r="B20" s="28">
        <v>27467</v>
      </c>
      <c r="C20" s="27" t="str">
        <v>Soderstrom, Tyler</v>
      </c>
      <c r="D20" s="28" t="str">
        <v>OAA</v>
      </c>
      <c r="E20" s="28" t="str">
        <v>LF/1B</v>
      </c>
      <c r="F20" s="28">
        <v>0</v>
      </c>
      <c r="G20" s="29">
        <v>561</v>
      </c>
      <c r="H20" s="28">
        <v>7</v>
      </c>
      <c r="I20" s="29">
        <v>589</v>
      </c>
      <c r="J20" s="28">
        <v>0</v>
      </c>
      <c r="K20" s="28">
        <v>0</v>
      </c>
      <c r="L20" s="37">
        <v>0</v>
      </c>
      <c r="M20" s="25"/>
      <c r="N20" s="25"/>
      <c r="O20" s="21" t="s">
        <v>15</v>
      </c>
      <c r="P20" s="21">
        <f>SUMIF(H$6:H$49,"11",F$6:F$49)</f>
        <v>15</v>
      </c>
      <c r="Q20" s="22">
        <f>SUMIF(H$6:H$49,"11",G$6:G$49)</f>
        <v>515.96999999999991</v>
      </c>
      <c r="T20"/>
    </row>
    <row r="21" spans="1:20" ht="15" customHeight="1" x14ac:dyDescent="0.2">
      <c r="A21" s="13" t="str">
        <v>Oaa</v>
      </c>
      <c r="B21" s="28">
        <v>19599</v>
      </c>
      <c r="C21" s="27" t="str">
        <v>McCormick, Chas</v>
      </c>
      <c r="D21" s="28" t="str">
        <v>HOA</v>
      </c>
      <c r="E21" s="28" t="str">
        <v>CF/LF/RF</v>
      </c>
      <c r="F21" s="28">
        <v>0</v>
      </c>
      <c r="G21" s="29">
        <v>100</v>
      </c>
      <c r="H21" s="28">
        <v>8</v>
      </c>
      <c r="I21" s="29">
        <v>105</v>
      </c>
      <c r="J21" s="28">
        <v>0</v>
      </c>
      <c r="K21" s="28">
        <v>0</v>
      </c>
      <c r="L21" s="37">
        <v>0</v>
      </c>
      <c r="M21" s="25"/>
      <c r="N21" s="25"/>
      <c r="Q21" s="1">
        <f>(Q19+Q20)/162</f>
        <v>9.9234567901234563</v>
      </c>
      <c r="T21"/>
    </row>
    <row r="22" spans="1:20" ht="15" customHeight="1" x14ac:dyDescent="0.2">
      <c r="A22" s="13" t="str">
        <v>Oaa</v>
      </c>
      <c r="B22" s="28">
        <v>29858</v>
      </c>
      <c r="C22" s="27" t="str">
        <v>Clarke, Denzel</v>
      </c>
      <c r="D22" s="28" t="str">
        <v>OAA</v>
      </c>
      <c r="E22" s="28" t="str">
        <v>CF</v>
      </c>
      <c r="F22" s="28">
        <v>0</v>
      </c>
      <c r="G22" s="29">
        <v>148</v>
      </c>
      <c r="H22" s="28">
        <v>8</v>
      </c>
      <c r="I22" s="29">
        <v>155</v>
      </c>
      <c r="J22" s="28">
        <v>0</v>
      </c>
      <c r="K22" s="28">
        <v>0</v>
      </c>
      <c r="L22" s="37">
        <v>0</v>
      </c>
      <c r="M22" s="25"/>
      <c r="N22" s="25"/>
      <c r="T22"/>
    </row>
    <row r="23" spans="1:20" ht="15" customHeight="1" x14ac:dyDescent="0.2">
      <c r="A23" s="13" t="str">
        <v>Oaa</v>
      </c>
      <c r="B23" s="28">
        <v>31370</v>
      </c>
      <c r="C23" s="27" t="str">
        <v>Marsee, Jakob</v>
      </c>
      <c r="D23" s="28" t="str">
        <v>MMN</v>
      </c>
      <c r="E23" s="28" t="str">
        <v>CF</v>
      </c>
      <c r="F23" s="28">
        <v>0</v>
      </c>
      <c r="G23" s="29">
        <v>209</v>
      </c>
      <c r="H23" s="28">
        <v>8</v>
      </c>
      <c r="I23" s="29">
        <v>219</v>
      </c>
      <c r="J23" s="28">
        <v>0</v>
      </c>
      <c r="K23" s="28">
        <v>0</v>
      </c>
      <c r="L23" s="37">
        <v>0</v>
      </c>
      <c r="M23" s="25"/>
      <c r="N23" s="25"/>
      <c r="T23"/>
    </row>
    <row r="24" spans="1:20" customFormat="1" ht="15" customHeight="1" x14ac:dyDescent="0.2">
      <c r="A24" s="13" t="str">
        <v>Oaa</v>
      </c>
      <c r="B24" s="28">
        <v>12304</v>
      </c>
      <c r="C24" s="27" t="str">
        <v>Bassitt, Chris</v>
      </c>
      <c r="D24" s="28" t="str">
        <v>TOA</v>
      </c>
      <c r="E24" s="28" t="str">
        <v>SP</v>
      </c>
      <c r="F24" s="28">
        <v>31</v>
      </c>
      <c r="G24" s="29">
        <v>170.33</v>
      </c>
      <c r="H24" s="28">
        <v>10</v>
      </c>
      <c r="I24" s="29">
        <v>178.66666666666666</v>
      </c>
      <c r="J24" s="28">
        <v>0</v>
      </c>
      <c r="K24" s="28">
        <v>0</v>
      </c>
      <c r="L24" s="37">
        <v>0</v>
      </c>
      <c r="M24" s="25"/>
      <c r="N24" s="25"/>
    </row>
    <row r="25" spans="1:20" customFormat="1" ht="15" customHeight="1" x14ac:dyDescent="0.2">
      <c r="A25" s="13" t="str">
        <v>Oaa</v>
      </c>
      <c r="B25" s="28">
        <v>12718</v>
      </c>
      <c r="C25" s="30" t="str">
        <v>Houser, Adrian</v>
      </c>
      <c r="D25" s="28" t="str">
        <v>CHA/TBA</v>
      </c>
      <c r="E25" s="28" t="str">
        <v>SP</v>
      </c>
      <c r="F25" s="28">
        <v>21</v>
      </c>
      <c r="G25" s="29">
        <v>125</v>
      </c>
      <c r="H25" s="28">
        <v>10</v>
      </c>
      <c r="I25" s="29">
        <v>131</v>
      </c>
      <c r="J25" s="28">
        <v>0</v>
      </c>
      <c r="K25" s="29">
        <v>0</v>
      </c>
      <c r="L25" s="37">
        <v>0</v>
      </c>
      <c r="M25" s="16"/>
      <c r="N25" s="16"/>
    </row>
    <row r="26" spans="1:20" customFormat="1" ht="15" customHeight="1" x14ac:dyDescent="0.2">
      <c r="A26" s="13" t="str">
        <v>Oaa</v>
      </c>
      <c r="B26" s="28">
        <v>12768</v>
      </c>
      <c r="C26" s="30" t="str">
        <v>Gray, Sonny</v>
      </c>
      <c r="D26" s="28" t="str">
        <v>SLN</v>
      </c>
      <c r="E26" s="28" t="str">
        <v>SP</v>
      </c>
      <c r="F26" s="28">
        <v>32</v>
      </c>
      <c r="G26" s="29">
        <v>180.66</v>
      </c>
      <c r="H26" s="28">
        <v>10</v>
      </c>
      <c r="I26" s="29">
        <v>189.66666666666666</v>
      </c>
      <c r="J26" s="28">
        <v>0</v>
      </c>
      <c r="K26" s="29">
        <v>0</v>
      </c>
      <c r="L26" s="37">
        <v>0</v>
      </c>
      <c r="M26" s="16"/>
      <c r="N26" s="16"/>
    </row>
    <row r="27" spans="1:20" customFormat="1" ht="15" customHeight="1" x14ac:dyDescent="0.2">
      <c r="A27" s="13" t="str">
        <v>Oaa</v>
      </c>
      <c r="B27" s="28">
        <v>20000</v>
      </c>
      <c r="C27" s="30" t="str">
        <v>Wells, Tyler</v>
      </c>
      <c r="D27" s="28" t="str">
        <v>BAA</v>
      </c>
      <c r="E27" s="28" t="str">
        <v>SP</v>
      </c>
      <c r="F27" s="28">
        <v>4</v>
      </c>
      <c r="G27" s="29">
        <v>21.66</v>
      </c>
      <c r="H27" s="28">
        <v>10</v>
      </c>
      <c r="I27" s="29">
        <v>22.666666666666668</v>
      </c>
      <c r="J27" s="28">
        <v>0</v>
      </c>
      <c r="K27" s="29">
        <v>0</v>
      </c>
      <c r="L27" s="37">
        <v>0</v>
      </c>
      <c r="M27" s="16"/>
      <c r="N27" s="16"/>
    </row>
    <row r="28" spans="1:20" ht="15" customHeight="1" x14ac:dyDescent="0.2">
      <c r="A28" s="13" t="str">
        <v>Oaa</v>
      </c>
      <c r="B28" s="28">
        <v>25098</v>
      </c>
      <c r="C28" s="30" t="str">
        <v>Lopez, Jacob</v>
      </c>
      <c r="D28" s="28" t="str">
        <v>OAA</v>
      </c>
      <c r="E28" s="28" t="str">
        <v>SP/RP</v>
      </c>
      <c r="F28" s="28">
        <v>17</v>
      </c>
      <c r="G28" s="29">
        <v>92.66</v>
      </c>
      <c r="H28" s="28">
        <v>10</v>
      </c>
      <c r="I28" s="29">
        <v>97</v>
      </c>
      <c r="J28" s="28">
        <v>0</v>
      </c>
      <c r="K28" s="29">
        <v>0</v>
      </c>
      <c r="L28" s="37">
        <v>0</v>
      </c>
      <c r="M28"/>
      <c r="N28"/>
      <c r="O28"/>
      <c r="P28"/>
    </row>
    <row r="29" spans="1:20" ht="15" customHeight="1" x14ac:dyDescent="0.2">
      <c r="A29" s="13" t="str">
        <v>Oaa</v>
      </c>
      <c r="B29" s="28">
        <v>27487</v>
      </c>
      <c r="C29" s="30" t="str">
        <v>Knack, Landon</v>
      </c>
      <c r="D29" s="28" t="str">
        <v>LAN</v>
      </c>
      <c r="E29" s="28" t="str">
        <v>SP/RP</v>
      </c>
      <c r="F29" s="28">
        <v>7</v>
      </c>
      <c r="G29" s="29">
        <v>42.33</v>
      </c>
      <c r="H29" s="28">
        <v>10</v>
      </c>
      <c r="I29" s="29">
        <v>44.333333333333336</v>
      </c>
      <c r="J29" s="28">
        <v>0</v>
      </c>
      <c r="K29" s="29">
        <v>0</v>
      </c>
      <c r="L29" s="37">
        <v>0</v>
      </c>
      <c r="M29"/>
      <c r="N29"/>
    </row>
    <row r="30" spans="1:20" ht="15" customHeight="1" x14ac:dyDescent="0.2">
      <c r="A30" s="13" t="str">
        <v>Oaa</v>
      </c>
      <c r="B30" s="28">
        <v>27688</v>
      </c>
      <c r="C30" s="30" t="str">
        <v>Kochanowicz, Jack</v>
      </c>
      <c r="D30" s="28" t="str">
        <v>LAA</v>
      </c>
      <c r="E30" s="28" t="str">
        <v>SP</v>
      </c>
      <c r="F30" s="28">
        <v>23</v>
      </c>
      <c r="G30" s="29">
        <v>111</v>
      </c>
      <c r="H30" s="28">
        <v>10</v>
      </c>
      <c r="I30" s="29">
        <v>116.33333333333333</v>
      </c>
      <c r="J30" s="28">
        <v>0</v>
      </c>
      <c r="K30" s="29">
        <v>0</v>
      </c>
      <c r="L30" s="37">
        <v>0</v>
      </c>
      <c r="M30"/>
      <c r="N30"/>
      <c r="T30"/>
    </row>
    <row r="31" spans="1:20" ht="15" customHeight="1" x14ac:dyDescent="0.2">
      <c r="A31" s="13" t="str">
        <v>Oaa</v>
      </c>
      <c r="B31" s="28">
        <v>27889</v>
      </c>
      <c r="C31" s="30" t="str">
        <v>Ginn, J.T.</v>
      </c>
      <c r="D31" s="28" t="str">
        <v>OAA</v>
      </c>
      <c r="E31" s="28" t="str">
        <v>SP/RP</v>
      </c>
      <c r="F31" s="28">
        <v>16</v>
      </c>
      <c r="G31" s="29">
        <v>90.33</v>
      </c>
      <c r="H31" s="28">
        <v>10</v>
      </c>
      <c r="I31" s="29">
        <v>94.666666666666671</v>
      </c>
      <c r="J31" s="28">
        <v>0</v>
      </c>
      <c r="K31" s="29">
        <v>0</v>
      </c>
      <c r="L31" s="37">
        <v>0</v>
      </c>
      <c r="M31"/>
      <c r="N31"/>
      <c r="T31"/>
    </row>
    <row r="32" spans="1:20" ht="15" customHeight="1" x14ac:dyDescent="0.2">
      <c r="A32" s="13" t="str">
        <v>Oaa</v>
      </c>
      <c r="B32" s="28">
        <v>29608</v>
      </c>
      <c r="C32" s="30" t="str">
        <v>Boyle, Joe</v>
      </c>
      <c r="D32" s="28" t="str">
        <v>TBA</v>
      </c>
      <c r="E32" s="28" t="str">
        <v>SP/RP</v>
      </c>
      <c r="F32" s="28">
        <v>9</v>
      </c>
      <c r="G32" s="29">
        <v>52</v>
      </c>
      <c r="H32" s="28">
        <v>10</v>
      </c>
      <c r="I32" s="29">
        <v>54.333333333333336</v>
      </c>
      <c r="J32" s="28">
        <v>0</v>
      </c>
      <c r="K32" s="29">
        <v>0</v>
      </c>
      <c r="L32" s="37">
        <v>0</v>
      </c>
      <c r="M32"/>
      <c r="N32"/>
    </row>
    <row r="33" spans="1:14" ht="15" customHeight="1" x14ac:dyDescent="0.2">
      <c r="A33" s="13" t="str">
        <v>Oaa</v>
      </c>
      <c r="B33" s="28">
        <v>32227</v>
      </c>
      <c r="C33" s="30" t="str">
        <v>Morales, Luis</v>
      </c>
      <c r="D33" s="28" t="str">
        <v>OAA</v>
      </c>
      <c r="E33" s="28" t="str">
        <v>SP/RP</v>
      </c>
      <c r="F33" s="28">
        <v>9</v>
      </c>
      <c r="G33" s="29">
        <v>48.66</v>
      </c>
      <c r="H33" s="28">
        <v>10</v>
      </c>
      <c r="I33" s="29">
        <v>51</v>
      </c>
      <c r="J33" s="28">
        <v>0</v>
      </c>
      <c r="K33" s="29">
        <v>0</v>
      </c>
      <c r="L33" s="37">
        <v>0</v>
      </c>
      <c r="M33"/>
      <c r="N33"/>
    </row>
    <row r="34" spans="1:14" ht="15" customHeight="1" x14ac:dyDescent="0.2">
      <c r="A34" s="13" t="str">
        <v>Oaa</v>
      </c>
      <c r="B34" s="28">
        <v>35321</v>
      </c>
      <c r="C34" s="30" t="str">
        <v>Sugano, Tomoyuki</v>
      </c>
      <c r="D34" s="28" t="str">
        <v>BAA</v>
      </c>
      <c r="E34" s="28" t="str">
        <v>SP</v>
      </c>
      <c r="F34" s="28">
        <v>30</v>
      </c>
      <c r="G34" s="29">
        <v>157</v>
      </c>
      <c r="H34" s="28">
        <v>10</v>
      </c>
      <c r="I34" s="29">
        <v>164.66666666666666</v>
      </c>
      <c r="J34" s="28">
        <v>0</v>
      </c>
      <c r="K34" s="29">
        <v>0</v>
      </c>
      <c r="L34" s="37">
        <v>0</v>
      </c>
      <c r="M34"/>
      <c r="N34"/>
    </row>
    <row r="35" spans="1:14" ht="15" customHeight="1" x14ac:dyDescent="0.2">
      <c r="A35" s="13" t="str">
        <v>Oaa</v>
      </c>
      <c r="B35" s="28">
        <v>10315</v>
      </c>
      <c r="C35" s="30" t="str">
        <v>Tonkin, Michael</v>
      </c>
      <c r="D35" s="28" t="str">
        <v>MNA</v>
      </c>
      <c r="E35" s="28" t="str">
        <v>RP</v>
      </c>
      <c r="F35" s="28">
        <v>0</v>
      </c>
      <c r="G35" s="29">
        <v>24</v>
      </c>
      <c r="H35" s="28">
        <v>11</v>
      </c>
      <c r="I35" s="29">
        <v>25</v>
      </c>
      <c r="J35" s="28">
        <v>0</v>
      </c>
      <c r="K35" s="29">
        <v>0</v>
      </c>
      <c r="L35" s="37">
        <v>0</v>
      </c>
    </row>
    <row r="36" spans="1:14" ht="15" customHeight="1" x14ac:dyDescent="0.2">
      <c r="A36" s="13" t="str">
        <v>Oaa</v>
      </c>
      <c r="B36" s="28">
        <v>12095</v>
      </c>
      <c r="C36" s="30" t="str">
        <v>Garcia, Yimi</v>
      </c>
      <c r="D36" s="28" t="str">
        <v>TOA</v>
      </c>
      <c r="E36" s="28" t="str">
        <v>RP</v>
      </c>
      <c r="F36" s="28">
        <v>0</v>
      </c>
      <c r="G36" s="29">
        <v>21</v>
      </c>
      <c r="H36" s="28">
        <v>11</v>
      </c>
      <c r="I36" s="29">
        <v>22</v>
      </c>
      <c r="J36" s="28">
        <v>0</v>
      </c>
      <c r="K36" s="29">
        <v>0</v>
      </c>
      <c r="L36" s="37">
        <v>0</v>
      </c>
    </row>
    <row r="37" spans="1:14" ht="15" customHeight="1" x14ac:dyDescent="0.2">
      <c r="A37" s="13" t="str">
        <v>Oaa</v>
      </c>
      <c r="B37" s="28">
        <v>15094</v>
      </c>
      <c r="C37" s="30" t="str">
        <v>Zastryzny, Rob</v>
      </c>
      <c r="D37" s="28" t="str">
        <v>MLN</v>
      </c>
      <c r="E37" s="28" t="str">
        <v>RP/SP</v>
      </c>
      <c r="F37" s="28">
        <v>1</v>
      </c>
      <c r="G37" s="29">
        <v>22</v>
      </c>
      <c r="H37" s="28">
        <v>11</v>
      </c>
      <c r="I37" s="29">
        <v>23</v>
      </c>
      <c r="J37" s="28">
        <v>0</v>
      </c>
      <c r="K37" s="29">
        <v>0</v>
      </c>
      <c r="L37" s="37">
        <v>0</v>
      </c>
    </row>
    <row r="38" spans="1:14" ht="15" customHeight="1" x14ac:dyDescent="0.2">
      <c r="A38" s="13" t="str">
        <v>Oaa</v>
      </c>
      <c r="B38" s="28">
        <v>17192</v>
      </c>
      <c r="C38" s="30" t="str">
        <v>Beeks, Jalen</v>
      </c>
      <c r="D38" s="28" t="str">
        <v>ARN</v>
      </c>
      <c r="E38" s="28" t="str">
        <v>RP/SP</v>
      </c>
      <c r="F38" s="28">
        <v>2</v>
      </c>
      <c r="G38" s="29">
        <v>57.33</v>
      </c>
      <c r="H38" s="28">
        <v>11</v>
      </c>
      <c r="I38" s="29">
        <v>60</v>
      </c>
      <c r="J38" s="28">
        <v>0</v>
      </c>
      <c r="K38" s="29">
        <v>0</v>
      </c>
      <c r="L38" s="37">
        <v>0</v>
      </c>
    </row>
    <row r="39" spans="1:14" ht="15" customHeight="1" x14ac:dyDescent="0.2">
      <c r="A39" s="13" t="str">
        <v>Oaa</v>
      </c>
      <c r="B39" s="28">
        <v>20794</v>
      </c>
      <c r="C39" s="30" t="str">
        <v>Rodriguez, Manuel</v>
      </c>
      <c r="D39" s="28" t="str">
        <v>TBA</v>
      </c>
      <c r="E39" s="28" t="str">
        <v>RP</v>
      </c>
      <c r="F39" s="28">
        <v>0</v>
      </c>
      <c r="G39" s="29">
        <v>30.33</v>
      </c>
      <c r="H39" s="28">
        <v>11</v>
      </c>
      <c r="I39" s="29">
        <v>31.666666666666668</v>
      </c>
      <c r="J39" s="28">
        <v>0</v>
      </c>
      <c r="K39" s="29">
        <v>0</v>
      </c>
      <c r="L39" s="37">
        <v>0</v>
      </c>
    </row>
    <row r="40" spans="1:14" ht="15" customHeight="1" x14ac:dyDescent="0.2">
      <c r="A40" s="13" t="str">
        <v>Oaa</v>
      </c>
      <c r="B40" s="28">
        <v>27694</v>
      </c>
      <c r="C40" s="30" t="str">
        <v>Sterner, Justin</v>
      </c>
      <c r="D40" s="28" t="str">
        <v>OAA</v>
      </c>
      <c r="E40" s="28" t="str">
        <v>RP/SP</v>
      </c>
      <c r="F40" s="28">
        <v>1</v>
      </c>
      <c r="G40" s="29">
        <v>65</v>
      </c>
      <c r="H40" s="28">
        <v>11</v>
      </c>
      <c r="I40" s="29">
        <v>68</v>
      </c>
      <c r="J40" s="28">
        <v>0</v>
      </c>
      <c r="K40" s="29">
        <v>0</v>
      </c>
      <c r="L40" s="37">
        <v>0</v>
      </c>
    </row>
    <row r="41" spans="1:14" ht="15" customHeight="1" x14ac:dyDescent="0.2">
      <c r="A41" s="13" t="str">
        <v>Oaa</v>
      </c>
      <c r="B41" s="28">
        <v>27707</v>
      </c>
      <c r="C41" s="30" t="str">
        <v>Spence, Mitch</v>
      </c>
      <c r="D41" s="28" t="str">
        <v>OAA</v>
      </c>
      <c r="E41" s="28" t="str">
        <v>RP/SP</v>
      </c>
      <c r="F41" s="28">
        <v>8</v>
      </c>
      <c r="G41" s="29">
        <v>84.66</v>
      </c>
      <c r="H41" s="28">
        <v>11</v>
      </c>
      <c r="I41" s="29">
        <v>88.666666666666671</v>
      </c>
      <c r="J41" s="28">
        <v>0</v>
      </c>
      <c r="K41" s="29">
        <v>0</v>
      </c>
      <c r="L41" s="37">
        <v>0</v>
      </c>
    </row>
    <row r="42" spans="1:14" ht="15" customHeight="1" x14ac:dyDescent="0.2">
      <c r="A42" s="13" t="str">
        <v>Oaa</v>
      </c>
      <c r="B42" s="28">
        <v>29574</v>
      </c>
      <c r="C42" s="30" t="str">
        <v>Lee, Chase</v>
      </c>
      <c r="D42" s="28" t="str">
        <v>DEA</v>
      </c>
      <c r="E42" s="28" t="str">
        <v>RP</v>
      </c>
      <c r="F42" s="28">
        <v>0</v>
      </c>
      <c r="G42" s="29">
        <v>37.33</v>
      </c>
      <c r="H42" s="28">
        <v>11</v>
      </c>
      <c r="I42" s="29">
        <v>39</v>
      </c>
      <c r="J42" s="28">
        <v>0</v>
      </c>
      <c r="K42" s="29">
        <v>0</v>
      </c>
      <c r="L42" s="37">
        <v>0</v>
      </c>
    </row>
    <row r="43" spans="1:14" ht="15" customHeight="1" x14ac:dyDescent="0.2">
      <c r="A43" s="13" t="str">
        <v>Oaa</v>
      </c>
      <c r="B43" s="28">
        <v>29928</v>
      </c>
      <c r="C43" s="30" t="str">
        <v>Dodd, Dylan</v>
      </c>
      <c r="D43" s="28" t="str">
        <v>ATN</v>
      </c>
      <c r="E43" s="28" t="str">
        <v>RP</v>
      </c>
      <c r="F43" s="28">
        <v>0</v>
      </c>
      <c r="G43" s="29">
        <v>35</v>
      </c>
      <c r="H43" s="28">
        <v>11</v>
      </c>
      <c r="I43" s="29">
        <v>36.666666666666664</v>
      </c>
      <c r="J43" s="28">
        <v>0</v>
      </c>
      <c r="K43" s="29">
        <v>0</v>
      </c>
      <c r="L43" s="37">
        <v>0</v>
      </c>
    </row>
    <row r="44" spans="1:14" ht="15" customHeight="1" x14ac:dyDescent="0.2">
      <c r="A44" s="13" t="str">
        <v>Oaa</v>
      </c>
      <c r="B44" s="28">
        <v>30085</v>
      </c>
      <c r="C44" s="27" t="str">
        <v>Casparius, Ben</v>
      </c>
      <c r="D44" s="28" t="str">
        <v>LAN</v>
      </c>
      <c r="E44" s="28" t="str">
        <v>RP/SP</v>
      </c>
      <c r="F44" s="28">
        <v>3</v>
      </c>
      <c r="G44" s="29">
        <v>77.66</v>
      </c>
      <c r="H44" s="28">
        <v>11</v>
      </c>
      <c r="I44" s="29">
        <v>81.333333333333329</v>
      </c>
      <c r="J44" s="28">
        <v>0</v>
      </c>
      <c r="K44" s="29">
        <v>0</v>
      </c>
      <c r="L44" s="37">
        <v>0</v>
      </c>
    </row>
    <row r="45" spans="1:14" ht="15" customHeight="1" x14ac:dyDescent="0.2">
      <c r="A45" s="13" t="str">
        <v>Oaa</v>
      </c>
      <c r="B45" s="28">
        <v>31757</v>
      </c>
      <c r="C45" s="27" t="str">
        <v>Miller, Mason</v>
      </c>
      <c r="D45" s="28" t="str">
        <v>OAA/SDN</v>
      </c>
      <c r="E45" s="28" t="str">
        <v>RP</v>
      </c>
      <c r="F45" s="28">
        <v>0</v>
      </c>
      <c r="G45" s="29">
        <v>61.66</v>
      </c>
      <c r="H45" s="28">
        <v>11</v>
      </c>
      <c r="I45" s="29">
        <v>64.666666666666671</v>
      </c>
      <c r="J45" s="28">
        <v>0</v>
      </c>
      <c r="K45" s="29">
        <v>0</v>
      </c>
      <c r="L45" s="37">
        <v>0</v>
      </c>
    </row>
    <row r="46" spans="1:14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4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4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_xlfn._xlws.FILTER(Players!$A:$I,Players!$A:$A="x-Oaa","")</f>
        <v/>
      </c>
      <c r="B51" s="44"/>
      <c r="C51" s="61"/>
      <c r="D51" s="58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51"/>
      <c r="F54" s="48"/>
      <c r="G54" s="44"/>
      <c r="H54" s="51"/>
      <c r="I54" s="53"/>
    </row>
    <row r="55" spans="1:9" customFormat="1" x14ac:dyDescent="0.2">
      <c r="A55" s="13"/>
      <c r="B55" s="44"/>
      <c r="C55" s="61"/>
      <c r="D55" s="59"/>
      <c r="E55" s="51"/>
      <c r="F55" s="48"/>
      <c r="G55" s="44"/>
      <c r="H55" s="51"/>
      <c r="I55" s="53"/>
    </row>
    <row r="56" spans="1:9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44"/>
      <c r="C58" s="61"/>
      <c r="D58" s="59"/>
      <c r="E58" s="47"/>
      <c r="F58" s="48"/>
      <c r="G58" s="44"/>
      <c r="H58" s="47"/>
      <c r="I58" s="53"/>
    </row>
    <row r="59" spans="1:9" customFormat="1" x14ac:dyDescent="0.2">
      <c r="A59" s="13"/>
      <c r="B59" s="13"/>
      <c r="C59" s="62"/>
      <c r="D59" s="14"/>
      <c r="E59" s="51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</row>
    <row r="61" spans="1:9" customFormat="1" x14ac:dyDescent="0.2">
      <c r="A61" s="13"/>
      <c r="B61" s="13"/>
      <c r="C61" s="62"/>
      <c r="D61" s="14"/>
      <c r="E61" s="51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51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54"/>
      <c r="E65" s="47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51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51"/>
      <c r="I67" s="53"/>
    </row>
    <row r="68" spans="1:9" customFormat="1" x14ac:dyDescent="0.2">
      <c r="A68" s="13"/>
      <c r="B68" s="13"/>
      <c r="C68" s="62"/>
      <c r="D68" s="14"/>
      <c r="E68" s="47"/>
      <c r="F68" s="13"/>
      <c r="G68" s="13"/>
      <c r="H68" s="51"/>
      <c r="I68" s="53"/>
    </row>
    <row r="69" spans="1:9" customFormat="1" x14ac:dyDescent="0.2">
      <c r="A69" s="13"/>
      <c r="B69" s="13"/>
      <c r="C69" s="62"/>
      <c r="D69" s="14"/>
      <c r="E69" s="47"/>
      <c r="F69" s="13"/>
      <c r="G69" s="13"/>
      <c r="H69" s="51"/>
      <c r="I69" s="53"/>
    </row>
    <row r="70" spans="1:9" customFormat="1" x14ac:dyDescent="0.2">
      <c r="A70" s="13"/>
      <c r="B70" s="13"/>
      <c r="C70" s="62"/>
      <c r="D70" s="58"/>
      <c r="E70" s="47"/>
      <c r="F70" s="13"/>
      <c r="G70" s="13"/>
      <c r="H70" s="51"/>
      <c r="I70" s="53"/>
    </row>
    <row r="71" spans="1:9" customFormat="1" x14ac:dyDescent="0.2">
      <c r="A71" s="13"/>
      <c r="B71" s="13"/>
      <c r="C71" s="62"/>
      <c r="D71" s="58"/>
      <c r="E71" s="51"/>
      <c r="F71" s="13"/>
      <c r="G71" s="13"/>
      <c r="H71" s="51"/>
      <c r="I71" s="53"/>
    </row>
    <row r="72" spans="1:9" customFormat="1" x14ac:dyDescent="0.2">
      <c r="A72" s="13"/>
      <c r="B72" s="13"/>
      <c r="C72" s="62"/>
      <c r="D72" s="14"/>
      <c r="E72" s="47"/>
      <c r="F72" s="13"/>
      <c r="G72" s="13"/>
      <c r="H72" s="47"/>
      <c r="I72" s="53"/>
    </row>
    <row r="73" spans="1:9" customFormat="1" x14ac:dyDescent="0.2">
      <c r="A73" s="13"/>
      <c r="B73" s="13"/>
      <c r="C73" s="62"/>
      <c r="D73" s="14"/>
      <c r="E73" s="47"/>
      <c r="F73" s="13"/>
      <c r="G73" s="13"/>
      <c r="H73" s="51"/>
      <c r="I73" s="53"/>
    </row>
    <row r="74" spans="1:9" customFormat="1" x14ac:dyDescent="0.2">
      <c r="A74" s="13"/>
      <c r="B74" s="13"/>
      <c r="C74" s="62"/>
      <c r="D74" s="14"/>
      <c r="E74" s="47"/>
      <c r="F74" s="13"/>
      <c r="G74" s="13"/>
      <c r="H74" s="47"/>
      <c r="I74" s="53"/>
    </row>
    <row r="75" spans="1:9" x14ac:dyDescent="0.2">
      <c r="A75" s="13"/>
      <c r="B75" s="13"/>
      <c r="C75" s="62"/>
      <c r="D75" s="14"/>
      <c r="E75" s="58"/>
      <c r="F75" s="13"/>
      <c r="G75" s="13"/>
      <c r="H75" s="47"/>
      <c r="I75" s="53"/>
    </row>
  </sheetData>
  <sortState xmlns:xlrd2="http://schemas.microsoft.com/office/spreadsheetml/2017/richdata2" ref="A50:I80">
    <sortCondition ref="H50:H80"/>
    <sortCondition ref="C50:C80"/>
  </sortState>
  <mergeCells count="2">
    <mergeCell ref="B1:D1"/>
    <mergeCell ref="G1:I1"/>
  </mergeCells>
  <conditionalFormatting sqref="D6:D48">
    <cfRule type="containsText" dxfId="49" priority="9" operator="containsText" text="OAA">
      <formula>NOT(ISERROR(SEARCH("OAA",D6)))</formula>
    </cfRule>
  </conditionalFormatting>
  <conditionalFormatting sqref="G1:I69">
    <cfRule type="cellIs" dxfId="48" priority="1" operator="equal">
      <formula>"NC"</formula>
    </cfRule>
  </conditionalFormatting>
  <conditionalFormatting sqref="G76:I1048576">
    <cfRule type="cellIs" dxfId="47" priority="6" operator="equal">
      <formula>"NC"</formula>
    </cfRule>
  </conditionalFormatting>
  <conditionalFormatting sqref="I70:I75 H74:H75">
    <cfRule type="cellIs" dxfId="46" priority="5" operator="equal">
      <formula>"NC"</formula>
    </cfRule>
  </conditionalFormatting>
  <hyperlinks>
    <hyperlink ref="I2" r:id="rId1" xr:uid="{00000000-0004-0000-0F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T66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54</v>
      </c>
      <c r="C1" s="85"/>
      <c r="D1" s="85"/>
      <c r="F1" s="2" t="s">
        <v>1</v>
      </c>
      <c r="G1" s="86" t="s">
        <v>144</v>
      </c>
      <c r="H1" s="87"/>
      <c r="I1" s="87"/>
      <c r="K1" s="26" t="s">
        <v>115</v>
      </c>
      <c r="L1" s="10">
        <v>40</v>
      </c>
    </row>
    <row r="2" spans="1:20" x14ac:dyDescent="0.2">
      <c r="I2" s="17" t="s">
        <v>145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_xlfn._xlws.FILTER(Players!$A:$L,Players!$A:$A="Phn","")</f>
        <v>Phn</v>
      </c>
      <c r="B6" s="28">
        <v>13620</v>
      </c>
      <c r="C6" s="27" t="str">
        <v>Kelly, Carson</v>
      </c>
      <c r="D6" s="28" t="str">
        <v>CHN</v>
      </c>
      <c r="E6" s="28" t="str">
        <v>CA</v>
      </c>
      <c r="F6" s="28">
        <v>0</v>
      </c>
      <c r="G6" s="28">
        <v>369</v>
      </c>
      <c r="H6" s="28">
        <v>2</v>
      </c>
      <c r="I6" s="28">
        <v>387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customFormat="1" ht="15" customHeight="1" x14ac:dyDescent="0.2">
      <c r="A7" s="13" t="str">
        <v>Phn</v>
      </c>
      <c r="B7" s="28">
        <v>16930</v>
      </c>
      <c r="C7" s="27" t="str">
        <v>Heim, Jonah</v>
      </c>
      <c r="D7" s="28" t="str">
        <v>TEA</v>
      </c>
      <c r="E7" s="28" t="str">
        <v>CA</v>
      </c>
      <c r="F7" s="28">
        <v>0</v>
      </c>
      <c r="G7" s="28">
        <v>395</v>
      </c>
      <c r="H7" s="28">
        <v>2</v>
      </c>
      <c r="I7" s="28">
        <v>414</v>
      </c>
      <c r="J7" s="28">
        <v>0</v>
      </c>
      <c r="K7" s="28">
        <v>0</v>
      </c>
      <c r="L7" s="37">
        <v>0</v>
      </c>
      <c r="M7" s="1"/>
      <c r="N7" s="1"/>
      <c r="O7" s="21" t="s">
        <v>88</v>
      </c>
      <c r="P7" s="21">
        <f>SUMIF(H$6:H$49,"2",G$6:G$49)</f>
        <v>764</v>
      </c>
    </row>
    <row r="8" spans="1:20" ht="15" customHeight="1" x14ac:dyDescent="0.2">
      <c r="A8" s="13" t="str">
        <v>Phn</v>
      </c>
      <c r="B8" s="28">
        <v>16472</v>
      </c>
      <c r="C8" s="27" t="str">
        <v>Hoskins, Rhys</v>
      </c>
      <c r="D8" s="28" t="str">
        <v>MLN</v>
      </c>
      <c r="E8" s="28" t="str">
        <v>1B</v>
      </c>
      <c r="F8" s="28">
        <v>0</v>
      </c>
      <c r="G8" s="28">
        <v>279</v>
      </c>
      <c r="H8" s="28">
        <v>3</v>
      </c>
      <c r="I8" s="28">
        <v>292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755</v>
      </c>
      <c r="Q8"/>
      <c r="T8"/>
    </row>
    <row r="9" spans="1:20" ht="15" customHeight="1" x14ac:dyDescent="0.2">
      <c r="A9" s="13" t="str">
        <v>Phn</v>
      </c>
      <c r="B9" s="28">
        <v>23395</v>
      </c>
      <c r="C9" s="27" t="str">
        <v>Wagaman, Eric</v>
      </c>
      <c r="D9" s="28" t="str">
        <v>MMN</v>
      </c>
      <c r="E9" s="28" t="str">
        <v>1B</v>
      </c>
      <c r="F9" s="28">
        <v>0</v>
      </c>
      <c r="G9" s="28">
        <v>476</v>
      </c>
      <c r="H9" s="28">
        <v>3</v>
      </c>
      <c r="I9" s="28">
        <v>499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802</v>
      </c>
      <c r="Q9"/>
      <c r="T9"/>
    </row>
    <row r="10" spans="1:20" ht="15" customHeight="1" x14ac:dyDescent="0.2">
      <c r="A10" s="13" t="str">
        <v>Phn</v>
      </c>
      <c r="B10" s="28">
        <v>17022</v>
      </c>
      <c r="C10" s="27" t="str">
        <v>Sosa, Edmundo</v>
      </c>
      <c r="D10" s="28" t="str">
        <v>PHN</v>
      </c>
      <c r="E10" s="28" t="str">
        <v>2B/3B</v>
      </c>
      <c r="F10" s="28">
        <v>0</v>
      </c>
      <c r="G10" s="28">
        <v>243</v>
      </c>
      <c r="H10" s="28">
        <v>4</v>
      </c>
      <c r="I10" s="28">
        <v>255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464</v>
      </c>
      <c r="Q10"/>
      <c r="T10"/>
    </row>
    <row r="11" spans="1:20" s="5" customFormat="1" ht="15" customHeight="1" x14ac:dyDescent="0.2">
      <c r="A11" s="13" t="str">
        <v>Phn</v>
      </c>
      <c r="B11" s="28">
        <v>21746</v>
      </c>
      <c r="C11" s="27" t="str">
        <v>Fermin, Jose</v>
      </c>
      <c r="D11" s="28" t="str">
        <v>SLN</v>
      </c>
      <c r="E11" s="28" t="str">
        <v>2B</v>
      </c>
      <c r="F11" s="28">
        <v>0</v>
      </c>
      <c r="G11" s="28">
        <v>60</v>
      </c>
      <c r="H11" s="28">
        <v>4</v>
      </c>
      <c r="I11" s="28">
        <v>63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933</v>
      </c>
      <c r="Q11"/>
      <c r="T11"/>
    </row>
    <row r="12" spans="1:20" ht="15" customHeight="1" x14ac:dyDescent="0.2">
      <c r="A12" s="13" t="str">
        <v>Phn</v>
      </c>
      <c r="B12" s="28">
        <v>26294</v>
      </c>
      <c r="C12" s="27" t="str">
        <v>Stott, Bryson</v>
      </c>
      <c r="D12" s="28" t="str">
        <v>PHN</v>
      </c>
      <c r="E12" s="28" t="str">
        <v>2B</v>
      </c>
      <c r="F12" s="28">
        <v>0</v>
      </c>
      <c r="G12" s="28">
        <v>499</v>
      </c>
      <c r="H12" s="28">
        <v>4</v>
      </c>
      <c r="I12" s="28">
        <v>523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738</v>
      </c>
      <c r="Q12"/>
      <c r="T12"/>
    </row>
    <row r="13" spans="1:20" ht="15" customHeight="1" x14ac:dyDescent="0.2">
      <c r="A13" s="13" t="str">
        <v>Phn</v>
      </c>
      <c r="B13" s="28">
        <v>21618</v>
      </c>
      <c r="C13" s="27" t="str">
        <v>Bohm, Alec</v>
      </c>
      <c r="D13" s="28" t="str">
        <v>PHN</v>
      </c>
      <c r="E13" s="28" t="str">
        <v>3B</v>
      </c>
      <c r="F13" s="28">
        <v>0</v>
      </c>
      <c r="G13" s="28">
        <v>464</v>
      </c>
      <c r="H13" s="28">
        <v>5</v>
      </c>
      <c r="I13" s="28">
        <v>487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835</v>
      </c>
      <c r="Q13"/>
      <c r="T13"/>
    </row>
    <row r="14" spans="1:20" customFormat="1" ht="15" customHeight="1" x14ac:dyDescent="0.2">
      <c r="A14" s="13" t="str">
        <v>Phn</v>
      </c>
      <c r="B14" s="28">
        <v>16252</v>
      </c>
      <c r="C14" s="27" t="str">
        <v>Turner, Trea</v>
      </c>
      <c r="D14" s="28" t="str">
        <v>PHN</v>
      </c>
      <c r="E14" s="28" t="str">
        <v>SS</v>
      </c>
      <c r="F14" s="28">
        <v>0</v>
      </c>
      <c r="G14" s="28">
        <v>589</v>
      </c>
      <c r="H14" s="28">
        <v>6</v>
      </c>
      <c r="I14" s="28">
        <v>618</v>
      </c>
      <c r="J14" s="28">
        <v>0</v>
      </c>
      <c r="K14" s="28">
        <v>0</v>
      </c>
      <c r="L14" s="37">
        <v>0</v>
      </c>
      <c r="M14" s="1"/>
      <c r="N14" s="1"/>
      <c r="O14" s="21" t="s">
        <v>12</v>
      </c>
      <c r="P14" s="22">
        <f>SUMIF(H$6:H$49,"9",G$6:G$49)</f>
        <v>525</v>
      </c>
    </row>
    <row r="15" spans="1:20" customFormat="1" ht="15" customHeight="1" x14ac:dyDescent="0.2">
      <c r="A15" s="13" t="str">
        <v>Phn</v>
      </c>
      <c r="B15" s="28">
        <v>23690</v>
      </c>
      <c r="C15" s="27" t="str">
        <v>Rocchio, Brayan</v>
      </c>
      <c r="D15" s="28" t="str">
        <v>CLA</v>
      </c>
      <c r="E15" s="28" t="str">
        <v>SS/2B</v>
      </c>
      <c r="F15" s="28">
        <v>0</v>
      </c>
      <c r="G15" s="28">
        <v>344</v>
      </c>
      <c r="H15" s="28">
        <v>6</v>
      </c>
      <c r="I15" s="28">
        <v>361</v>
      </c>
      <c r="J15" s="28">
        <v>0</v>
      </c>
      <c r="K15" s="28">
        <v>0</v>
      </c>
      <c r="L15" s="37">
        <v>0</v>
      </c>
      <c r="M15" s="1"/>
      <c r="N15" s="1"/>
      <c r="O15" s="21" t="s">
        <v>106</v>
      </c>
      <c r="P15" s="21">
        <f>SUMIF(H$6:H$49,"1",G$6:G$49)</f>
        <v>0</v>
      </c>
    </row>
    <row r="16" spans="1:20" ht="15" customHeight="1" x14ac:dyDescent="0.2">
      <c r="A16" s="13" t="str">
        <v>Phn</v>
      </c>
      <c r="B16" s="28">
        <v>12927</v>
      </c>
      <c r="C16" s="27" t="str">
        <v>Nimmo, Brandon</v>
      </c>
      <c r="D16" s="28" t="str">
        <v>NYN</v>
      </c>
      <c r="E16" s="28" t="str">
        <v>LF</v>
      </c>
      <c r="F16" s="28">
        <v>0</v>
      </c>
      <c r="G16" s="28">
        <v>587</v>
      </c>
      <c r="H16" s="28">
        <v>7</v>
      </c>
      <c r="I16" s="28">
        <v>616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s="5" customFormat="1" ht="15" customHeight="1" x14ac:dyDescent="0.2">
      <c r="A17" s="13" t="str">
        <v>Phn</v>
      </c>
      <c r="B17" s="28">
        <v>27915</v>
      </c>
      <c r="C17" s="27" t="str">
        <v>Osuna, Alejandro</v>
      </c>
      <c r="D17" s="28" t="str">
        <v>TEA</v>
      </c>
      <c r="E17" s="28" t="str">
        <v>LF/RF</v>
      </c>
      <c r="F17" s="28">
        <v>0</v>
      </c>
      <c r="G17" s="28">
        <v>151</v>
      </c>
      <c r="H17" s="28">
        <v>7</v>
      </c>
      <c r="I17" s="28">
        <v>158</v>
      </c>
      <c r="J17" s="28">
        <v>0</v>
      </c>
      <c r="K17" s="28">
        <v>0</v>
      </c>
      <c r="L17" s="37">
        <v>0</v>
      </c>
      <c r="T17"/>
    </row>
    <row r="18" spans="1:20" customFormat="1" ht="15" customHeight="1" x14ac:dyDescent="0.2">
      <c r="A18" s="13" t="str">
        <v>Phn</v>
      </c>
      <c r="B18" s="28">
        <v>19918</v>
      </c>
      <c r="C18" s="27" t="str">
        <v>Varsho, Daulton</v>
      </c>
      <c r="D18" s="28" t="str">
        <v>TOA</v>
      </c>
      <c r="E18" s="28" t="str">
        <v>CF</v>
      </c>
      <c r="F18" s="28">
        <v>0</v>
      </c>
      <c r="G18" s="29">
        <v>248</v>
      </c>
      <c r="H18" s="28">
        <v>8</v>
      </c>
      <c r="I18" s="29">
        <v>260</v>
      </c>
      <c r="J18" s="28">
        <v>0</v>
      </c>
      <c r="K18" s="28">
        <v>0</v>
      </c>
      <c r="L18" s="37">
        <v>0</v>
      </c>
      <c r="M18" s="1"/>
      <c r="N18" s="1"/>
      <c r="O18" s="20" t="s">
        <v>99</v>
      </c>
      <c r="P18" s="20" t="s">
        <v>3</v>
      </c>
      <c r="Q18" s="20" t="s">
        <v>98</v>
      </c>
    </row>
    <row r="19" spans="1:20" ht="15" customHeight="1" x14ac:dyDescent="0.2">
      <c r="A19" s="13" t="str">
        <v>Phn</v>
      </c>
      <c r="B19" s="28">
        <v>19960</v>
      </c>
      <c r="C19" s="27" t="str">
        <v>Trammell, Taylor</v>
      </c>
      <c r="D19" s="28" t="str">
        <v>HOA</v>
      </c>
      <c r="E19" s="28" t="str">
        <v>CF/LF</v>
      </c>
      <c r="F19" s="28">
        <v>0</v>
      </c>
      <c r="G19" s="29">
        <v>117</v>
      </c>
      <c r="H19" s="28">
        <v>8</v>
      </c>
      <c r="I19" s="29">
        <v>122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188</v>
      </c>
      <c r="Q19" s="22">
        <f>SUMIF(H$6:H$49,"10",G$6:G$49)</f>
        <v>1080.6299999999999</v>
      </c>
      <c r="T19"/>
    </row>
    <row r="20" spans="1:20" ht="15" customHeight="1" x14ac:dyDescent="0.2">
      <c r="A20" s="13" t="str">
        <v>Phn</v>
      </c>
      <c r="B20" s="28">
        <v>22054</v>
      </c>
      <c r="C20" s="27" t="str">
        <v>Myers, Dane</v>
      </c>
      <c r="D20" s="28" t="str">
        <v>MMN</v>
      </c>
      <c r="E20" s="28" t="str">
        <v>CF/RF</v>
      </c>
      <c r="F20" s="28">
        <v>0</v>
      </c>
      <c r="G20" s="29">
        <v>307</v>
      </c>
      <c r="H20" s="28">
        <v>8</v>
      </c>
      <c r="I20" s="29">
        <v>322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2</v>
      </c>
      <c r="Q20" s="22">
        <f>SUMIF(H$6:H$49,"11",G$6:G$49)</f>
        <v>577.95999999999992</v>
      </c>
      <c r="T20"/>
    </row>
    <row r="21" spans="1:20" s="5" customFormat="1" ht="15" customHeight="1" x14ac:dyDescent="0.2">
      <c r="A21" s="13" t="str">
        <v>Phn</v>
      </c>
      <c r="B21" s="28">
        <v>24336</v>
      </c>
      <c r="C21" s="27" t="str">
        <v>Rojas, Johan</v>
      </c>
      <c r="D21" s="28" t="str">
        <v>PHN</v>
      </c>
      <c r="E21" s="28" t="str">
        <v>CF</v>
      </c>
      <c r="F21" s="28">
        <v>0</v>
      </c>
      <c r="G21" s="29">
        <v>152</v>
      </c>
      <c r="H21" s="28">
        <v>8</v>
      </c>
      <c r="I21" s="29">
        <v>159</v>
      </c>
      <c r="J21" s="28">
        <v>0</v>
      </c>
      <c r="K21" s="28">
        <v>0</v>
      </c>
      <c r="L21" s="37">
        <v>0</v>
      </c>
      <c r="Q21" s="5">
        <f>(Q19+Q20)/162</f>
        <v>10.238209876543207</v>
      </c>
      <c r="T21"/>
    </row>
    <row r="22" spans="1:20" ht="15" customHeight="1" x14ac:dyDescent="0.2">
      <c r="A22" s="13" t="str">
        <v>Phn</v>
      </c>
      <c r="B22" s="28">
        <v>25971</v>
      </c>
      <c r="C22" s="27" t="str">
        <v>Alcantara, Kevin</v>
      </c>
      <c r="D22" s="28" t="str">
        <v>CHN</v>
      </c>
      <c r="E22" s="28" t="str">
        <v>CF</v>
      </c>
      <c r="F22" s="28">
        <v>0</v>
      </c>
      <c r="G22" s="29">
        <v>11</v>
      </c>
      <c r="H22" s="28">
        <v>8</v>
      </c>
      <c r="I22" s="29">
        <v>11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Phn</v>
      </c>
      <c r="B23" s="28">
        <v>18872</v>
      </c>
      <c r="C23" s="27" t="str">
        <v>Jones, Jahmai</v>
      </c>
      <c r="D23" s="28" t="str">
        <v>DEA</v>
      </c>
      <c r="E23" s="28" t="str">
        <v>RF</v>
      </c>
      <c r="F23" s="28">
        <v>0</v>
      </c>
      <c r="G23" s="29">
        <v>129</v>
      </c>
      <c r="H23" s="28">
        <v>9</v>
      </c>
      <c r="I23" s="29">
        <v>135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Phn</v>
      </c>
      <c r="B24" s="28">
        <v>19953</v>
      </c>
      <c r="C24" s="27" t="str">
        <v>Lowe, Josh</v>
      </c>
      <c r="D24" s="28" t="str">
        <v>TBA</v>
      </c>
      <c r="E24" s="28" t="str">
        <v>RF</v>
      </c>
      <c r="F24" s="28">
        <v>0</v>
      </c>
      <c r="G24" s="29">
        <v>396</v>
      </c>
      <c r="H24" s="28">
        <v>9</v>
      </c>
      <c r="I24" s="29">
        <v>415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Phn</v>
      </c>
      <c r="B25" s="28">
        <v>13774</v>
      </c>
      <c r="C25" s="27" t="str">
        <v>Eflin, Zach</v>
      </c>
      <c r="D25" s="28" t="str">
        <v>BAA</v>
      </c>
      <c r="E25" s="28" t="str">
        <v>SP</v>
      </c>
      <c r="F25" s="28">
        <v>14</v>
      </c>
      <c r="G25" s="29">
        <v>71.33</v>
      </c>
      <c r="H25" s="28">
        <v>10</v>
      </c>
      <c r="I25" s="29">
        <v>74.666666666666671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Phn</v>
      </c>
      <c r="B26" s="28">
        <v>16149</v>
      </c>
      <c r="C26" s="27" t="str">
        <v>Nola, Aaron</v>
      </c>
      <c r="D26" s="28" t="str">
        <v>PHN</v>
      </c>
      <c r="E26" s="28" t="str">
        <v>SP</v>
      </c>
      <c r="F26" s="28">
        <v>17</v>
      </c>
      <c r="G26" s="29">
        <v>94.33</v>
      </c>
      <c r="H26" s="28">
        <v>10</v>
      </c>
      <c r="I26" s="29">
        <v>99</v>
      </c>
      <c r="J26" s="28">
        <v>0</v>
      </c>
      <c r="K26" s="28">
        <v>0</v>
      </c>
      <c r="L26" s="37">
        <v>0</v>
      </c>
      <c r="T26"/>
    </row>
    <row r="27" spans="1:20" customFormat="1" ht="15" customHeight="1" x14ac:dyDescent="0.2">
      <c r="A27" s="13" t="str">
        <v>Phn</v>
      </c>
      <c r="B27" s="28">
        <v>17277</v>
      </c>
      <c r="C27" s="27" t="str">
        <v>Suarez, Ranger</v>
      </c>
      <c r="D27" s="28" t="str">
        <v>PHN</v>
      </c>
      <c r="E27" s="28" t="str">
        <v>SP</v>
      </c>
      <c r="F27" s="28">
        <v>26</v>
      </c>
      <c r="G27" s="29">
        <v>157.33000000000001</v>
      </c>
      <c r="H27" s="28">
        <v>10</v>
      </c>
      <c r="I27" s="29">
        <v>165</v>
      </c>
      <c r="J27" s="28">
        <v>0</v>
      </c>
      <c r="K27" s="29">
        <v>0</v>
      </c>
      <c r="L27" s="37">
        <v>0</v>
      </c>
    </row>
    <row r="28" spans="1:20" customFormat="1" ht="15" customHeight="1" x14ac:dyDescent="0.2">
      <c r="A28" s="13" t="str">
        <v>Phn</v>
      </c>
      <c r="B28" s="28">
        <v>19350</v>
      </c>
      <c r="C28" s="27" t="str">
        <v>Kremer, Dean</v>
      </c>
      <c r="D28" s="28" t="str">
        <v>BAA</v>
      </c>
      <c r="E28" s="28" t="str">
        <v>SP/RP</v>
      </c>
      <c r="F28" s="28">
        <v>29</v>
      </c>
      <c r="G28" s="29">
        <v>171.66</v>
      </c>
      <c r="H28" s="28">
        <v>10</v>
      </c>
      <c r="I28" s="29">
        <v>180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Phn</v>
      </c>
      <c r="B29" s="28">
        <v>22100</v>
      </c>
      <c r="C29" s="27" t="str">
        <v>Soriano, Jose</v>
      </c>
      <c r="D29" s="28" t="str">
        <v>LAA</v>
      </c>
      <c r="E29" s="28" t="str">
        <v>SP</v>
      </c>
      <c r="F29" s="28">
        <v>31</v>
      </c>
      <c r="G29" s="29">
        <v>169</v>
      </c>
      <c r="H29" s="28">
        <v>10</v>
      </c>
      <c r="I29" s="29">
        <v>177.33333333333334</v>
      </c>
      <c r="J29" s="28">
        <v>0</v>
      </c>
      <c r="K29" s="29">
        <v>0</v>
      </c>
      <c r="L29" s="37">
        <v>0</v>
      </c>
      <c r="T29"/>
    </row>
    <row r="30" spans="1:20" customFormat="1" ht="15" customHeight="1" x14ac:dyDescent="0.2">
      <c r="A30" s="13" t="str">
        <v>Phn</v>
      </c>
      <c r="B30" s="28">
        <v>22630</v>
      </c>
      <c r="C30" s="27" t="str">
        <v>Montero, Keider</v>
      </c>
      <c r="D30" s="28" t="str">
        <v>DEA</v>
      </c>
      <c r="E30" s="28" t="str">
        <v>SP/RP</v>
      </c>
      <c r="F30" s="28">
        <v>12</v>
      </c>
      <c r="G30" s="29">
        <v>90.66</v>
      </c>
      <c r="H30" s="28">
        <v>10</v>
      </c>
      <c r="I30" s="29">
        <v>95</v>
      </c>
      <c r="J30" s="28">
        <v>0</v>
      </c>
      <c r="K30" s="29">
        <v>0</v>
      </c>
      <c r="L30" s="37">
        <v>0</v>
      </c>
      <c r="M30" s="1"/>
      <c r="N30" s="1"/>
    </row>
    <row r="31" spans="1:20" ht="15" customHeight="1" x14ac:dyDescent="0.2">
      <c r="A31" s="13" t="str">
        <v>Phn</v>
      </c>
      <c r="B31" s="28">
        <v>23301</v>
      </c>
      <c r="C31" s="27" t="str">
        <v>Junk, Janson</v>
      </c>
      <c r="D31" s="28" t="str">
        <v>MMN</v>
      </c>
      <c r="E31" s="28" t="str">
        <v>SP/RP</v>
      </c>
      <c r="F31" s="28">
        <v>16</v>
      </c>
      <c r="G31" s="29">
        <v>110</v>
      </c>
      <c r="H31" s="28">
        <v>10</v>
      </c>
      <c r="I31" s="29">
        <v>115.33333333333333</v>
      </c>
      <c r="J31" s="28">
        <v>0</v>
      </c>
      <c r="K31" s="29">
        <v>0</v>
      </c>
      <c r="L31" s="37">
        <v>0</v>
      </c>
    </row>
    <row r="32" spans="1:20" customFormat="1" ht="15" customHeight="1" x14ac:dyDescent="0.2">
      <c r="A32" s="13" t="str">
        <v>Phn</v>
      </c>
      <c r="B32" s="28">
        <v>23429</v>
      </c>
      <c r="C32" s="27" t="str">
        <v>Sears, JP</v>
      </c>
      <c r="D32" s="28" t="str">
        <v>OAA/SDN</v>
      </c>
      <c r="E32" s="28" t="str">
        <v>SP</v>
      </c>
      <c r="F32" s="28">
        <v>27</v>
      </c>
      <c r="G32" s="29">
        <v>135.66</v>
      </c>
      <c r="H32" s="28">
        <v>10</v>
      </c>
      <c r="I32" s="29">
        <v>142.33333333333334</v>
      </c>
      <c r="J32" s="28">
        <v>0</v>
      </c>
      <c r="K32" s="29">
        <v>0</v>
      </c>
      <c r="L32" s="37">
        <v>0</v>
      </c>
      <c r="M32" s="1"/>
      <c r="N32" s="1"/>
      <c r="T32" s="5"/>
    </row>
    <row r="33" spans="1:20" ht="15" customHeight="1" x14ac:dyDescent="0.2">
      <c r="A33" s="13" t="str">
        <v>Phn</v>
      </c>
      <c r="B33" s="28">
        <v>27758</v>
      </c>
      <c r="C33" s="27" t="str">
        <v>Harrison, Kyle</v>
      </c>
      <c r="D33" s="28" t="str">
        <v>SFN/BOA</v>
      </c>
      <c r="E33" s="28" t="str">
        <v>SP/RP</v>
      </c>
      <c r="F33" s="28">
        <v>6</v>
      </c>
      <c r="G33" s="29">
        <v>35.659999999999997</v>
      </c>
      <c r="H33" s="28">
        <v>10</v>
      </c>
      <c r="I33" s="29">
        <v>37.333333333333336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Phn</v>
      </c>
      <c r="B34" s="28">
        <v>30160</v>
      </c>
      <c r="C34" s="27" t="str">
        <v>Fitts, Richard</v>
      </c>
      <c r="D34" s="28" t="str">
        <v>BOA</v>
      </c>
      <c r="E34" s="28" t="str">
        <v>SP</v>
      </c>
      <c r="F34" s="28">
        <v>10</v>
      </c>
      <c r="G34" s="29">
        <v>45</v>
      </c>
      <c r="H34" s="28">
        <v>10</v>
      </c>
      <c r="I34" s="29">
        <v>47</v>
      </c>
      <c r="J34" s="28">
        <v>0</v>
      </c>
      <c r="K34" s="29">
        <v>0</v>
      </c>
      <c r="L34" s="37">
        <v>0</v>
      </c>
      <c r="M34"/>
      <c r="N34"/>
    </row>
    <row r="35" spans="1:20" ht="15" customHeight="1" x14ac:dyDescent="0.2">
      <c r="A35" s="13" t="str">
        <v>Phn</v>
      </c>
      <c r="B35" s="28">
        <v>4301</v>
      </c>
      <c r="C35" s="27" t="str">
        <v>Wilson, Justin</v>
      </c>
      <c r="D35" s="28" t="str">
        <v>BOA</v>
      </c>
      <c r="E35" s="28" t="str">
        <v>RP</v>
      </c>
      <c r="F35" s="28">
        <v>0</v>
      </c>
      <c r="G35" s="29">
        <v>48.33</v>
      </c>
      <c r="H35" s="28">
        <v>11</v>
      </c>
      <c r="I35" s="29">
        <v>50.666666666666664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Phn</v>
      </c>
      <c r="B36" s="28">
        <v>13799</v>
      </c>
      <c r="C36" s="27" t="str">
        <v>Strahm, Matt</v>
      </c>
      <c r="D36" s="28" t="str">
        <v>PHN</v>
      </c>
      <c r="E36" s="28" t="str">
        <v>RP</v>
      </c>
      <c r="F36" s="28">
        <v>0</v>
      </c>
      <c r="G36" s="29">
        <v>62.33</v>
      </c>
      <c r="H36" s="28">
        <v>11</v>
      </c>
      <c r="I36" s="29">
        <v>65.333333333333329</v>
      </c>
      <c r="J36" s="28">
        <v>0</v>
      </c>
      <c r="K36" s="29">
        <v>0</v>
      </c>
      <c r="L36" s="37">
        <v>0</v>
      </c>
      <c r="M36"/>
      <c r="N36"/>
    </row>
    <row r="37" spans="1:20" ht="15" customHeight="1" x14ac:dyDescent="0.2">
      <c r="A37" s="13" t="str">
        <v>Phn</v>
      </c>
      <c r="B37" s="28">
        <v>15009</v>
      </c>
      <c r="C37" s="27" t="str">
        <v>Finnegan, Kyle</v>
      </c>
      <c r="D37" s="28" t="str">
        <v>WAN/DEA</v>
      </c>
      <c r="E37" s="28" t="str">
        <v>RP</v>
      </c>
      <c r="F37" s="28">
        <v>0</v>
      </c>
      <c r="G37" s="29">
        <v>57</v>
      </c>
      <c r="H37" s="28">
        <v>11</v>
      </c>
      <c r="I37" s="29">
        <v>59.666666666666664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Phn</v>
      </c>
      <c r="B38" s="28">
        <v>17780</v>
      </c>
      <c r="C38" s="27" t="str">
        <v>Alvarado, Jose</v>
      </c>
      <c r="D38" s="28" t="str">
        <v>PHN</v>
      </c>
      <c r="E38" s="28" t="str">
        <v>RP</v>
      </c>
      <c r="F38" s="28">
        <v>0</v>
      </c>
      <c r="G38" s="29">
        <v>26</v>
      </c>
      <c r="H38" s="28">
        <v>11</v>
      </c>
      <c r="I38" s="29">
        <v>27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Phn</v>
      </c>
      <c r="B39" s="28">
        <v>19742</v>
      </c>
      <c r="C39" s="27" t="str">
        <v>Bender, Anthony</v>
      </c>
      <c r="D39" s="28" t="str">
        <v>MMN</v>
      </c>
      <c r="E39" s="28" t="str">
        <v>RP</v>
      </c>
      <c r="F39" s="28">
        <v>0</v>
      </c>
      <c r="G39" s="29">
        <v>50</v>
      </c>
      <c r="H39" s="28">
        <v>11</v>
      </c>
      <c r="I39" s="29">
        <v>52.333333333333336</v>
      </c>
      <c r="J39" s="28">
        <v>0</v>
      </c>
      <c r="K39" s="29">
        <v>0</v>
      </c>
      <c r="L39" s="37">
        <v>0</v>
      </c>
      <c r="M39"/>
      <c r="N39"/>
    </row>
    <row r="40" spans="1:20" ht="15" customHeight="1" x14ac:dyDescent="0.2">
      <c r="A40" s="13" t="str">
        <v>Phn</v>
      </c>
      <c r="B40" s="28">
        <v>19926</v>
      </c>
      <c r="C40" s="27" t="str">
        <v>Santillan, Tony</v>
      </c>
      <c r="D40" s="28" t="str">
        <v>CIN</v>
      </c>
      <c r="E40" s="28" t="str">
        <v>RP</v>
      </c>
      <c r="F40" s="28">
        <v>0</v>
      </c>
      <c r="G40" s="29">
        <v>73.66</v>
      </c>
      <c r="H40" s="28">
        <v>11</v>
      </c>
      <c r="I40" s="29">
        <v>77.333333333333329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Phn</v>
      </c>
      <c r="B41" s="28">
        <v>24614</v>
      </c>
      <c r="C41" s="27" t="str">
        <v>Vodnik, Victor</v>
      </c>
      <c r="D41" s="28" t="str">
        <v>CON</v>
      </c>
      <c r="E41" s="28" t="str">
        <v>RP</v>
      </c>
      <c r="F41" s="28">
        <v>0</v>
      </c>
      <c r="G41" s="29">
        <v>50.66</v>
      </c>
      <c r="H41" s="28">
        <v>11</v>
      </c>
      <c r="I41" s="29">
        <v>53</v>
      </c>
      <c r="J41" s="28">
        <v>0</v>
      </c>
      <c r="K41" s="29">
        <v>0</v>
      </c>
      <c r="L41" s="37">
        <v>0</v>
      </c>
    </row>
    <row r="42" spans="1:20" customFormat="1" ht="15" customHeight="1" x14ac:dyDescent="0.2">
      <c r="A42" s="13" t="str">
        <v>Phn</v>
      </c>
      <c r="B42" s="28">
        <v>25007</v>
      </c>
      <c r="C42" s="27" t="str">
        <v>Vesia, Alex</v>
      </c>
      <c r="D42" s="28" t="str">
        <v>LAN</v>
      </c>
      <c r="E42" s="28" t="str">
        <v>RP</v>
      </c>
      <c r="F42" s="28">
        <v>0</v>
      </c>
      <c r="G42" s="29">
        <v>59.66</v>
      </c>
      <c r="H42" s="28">
        <v>11</v>
      </c>
      <c r="I42" s="29">
        <v>62.333333333333336</v>
      </c>
      <c r="J42" s="28">
        <v>0</v>
      </c>
      <c r="K42" s="29">
        <v>0</v>
      </c>
      <c r="L42" s="37">
        <v>0</v>
      </c>
      <c r="M42" s="1"/>
      <c r="N42" s="1"/>
      <c r="T42" s="5"/>
    </row>
    <row r="43" spans="1:20" ht="15" customHeight="1" x14ac:dyDescent="0.2">
      <c r="A43" s="13" t="str">
        <v>Phn</v>
      </c>
      <c r="B43" s="28">
        <v>25376</v>
      </c>
      <c r="C43" s="27" t="str">
        <v>Mears, Nick</v>
      </c>
      <c r="D43" s="28" t="str">
        <v>MLN</v>
      </c>
      <c r="E43" s="28" t="str">
        <v>RP</v>
      </c>
      <c r="F43" s="28">
        <v>0</v>
      </c>
      <c r="G43" s="29">
        <v>56.66</v>
      </c>
      <c r="H43" s="28">
        <v>11</v>
      </c>
      <c r="I43" s="29">
        <v>59.333333333333336</v>
      </c>
      <c r="J43" s="28">
        <v>0</v>
      </c>
      <c r="K43" s="29">
        <v>0</v>
      </c>
      <c r="L43" s="37">
        <v>0</v>
      </c>
    </row>
    <row r="44" spans="1:20" customFormat="1" ht="15" customHeight="1" x14ac:dyDescent="0.2">
      <c r="A44" s="13" t="str">
        <v>Phn</v>
      </c>
      <c r="B44" s="28">
        <v>30180</v>
      </c>
      <c r="C44" s="27" t="str">
        <v>Adams, Travis</v>
      </c>
      <c r="D44" s="28" t="str">
        <v>MNA</v>
      </c>
      <c r="E44" s="28" t="str">
        <v>RP/SP</v>
      </c>
      <c r="F44" s="28">
        <v>2</v>
      </c>
      <c r="G44" s="29">
        <v>33.659999999999997</v>
      </c>
      <c r="H44" s="28">
        <v>11</v>
      </c>
      <c r="I44" s="29">
        <v>35.333333333333336</v>
      </c>
      <c r="J44" s="28">
        <v>0</v>
      </c>
      <c r="K44" s="29">
        <v>0</v>
      </c>
      <c r="L44" s="37">
        <v>0</v>
      </c>
      <c r="M44" s="1"/>
      <c r="N44" s="1"/>
      <c r="T44" s="5"/>
    </row>
    <row r="45" spans="1:20" customFormat="1" ht="15" customHeight="1" x14ac:dyDescent="0.2">
      <c r="A45" s="13" t="str">
        <v>Phn</v>
      </c>
      <c r="B45" s="28">
        <v>31776</v>
      </c>
      <c r="C45" s="27" t="str">
        <v>Kerkering, Orion</v>
      </c>
      <c r="D45" s="28" t="str">
        <v>PHN</v>
      </c>
      <c r="E45" s="28" t="str">
        <v>RP</v>
      </c>
      <c r="F45" s="28">
        <v>0</v>
      </c>
      <c r="G45" s="29">
        <v>60</v>
      </c>
      <c r="H45" s="28">
        <v>11</v>
      </c>
      <c r="I45" s="29">
        <v>63</v>
      </c>
      <c r="J45" s="28">
        <v>0</v>
      </c>
      <c r="K45" s="29">
        <v>0</v>
      </c>
      <c r="L45" s="37">
        <v>0</v>
      </c>
      <c r="M45" s="1"/>
      <c r="N45" s="1"/>
      <c r="T45" s="5"/>
    </row>
    <row r="46" spans="1:20" customFormat="1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  <c r="M46" s="1"/>
      <c r="N46" s="1"/>
      <c r="T46" s="5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_xlfn._xlws.FILTER(Players!$A:$I,Players!$A:$A="x-Phn","")</f>
        <v/>
      </c>
      <c r="B51" s="44"/>
      <c r="C51" s="61"/>
      <c r="D51" s="59"/>
      <c r="E51" s="47"/>
      <c r="F51" s="47"/>
      <c r="G51" s="44"/>
      <c r="H51" s="47"/>
      <c r="I51" s="53"/>
    </row>
    <row r="52" spans="1:9" customFormat="1" x14ac:dyDescent="0.2">
      <c r="A52" s="13"/>
      <c r="B52" s="13"/>
      <c r="C52" s="62"/>
      <c r="D52" s="14"/>
      <c r="E52" s="47"/>
      <c r="F52" s="13"/>
      <c r="G52" s="13"/>
      <c r="H52" s="51"/>
      <c r="I52" s="53"/>
    </row>
    <row r="53" spans="1:9" customFormat="1" x14ac:dyDescent="0.2">
      <c r="A53" s="13"/>
      <c r="B53" s="13"/>
      <c r="C53" s="62"/>
      <c r="D53" s="14"/>
      <c r="E53" s="47"/>
      <c r="F53" s="13"/>
      <c r="G53" s="13"/>
      <c r="H53" s="51"/>
      <c r="I53" s="53"/>
    </row>
    <row r="54" spans="1:9" customFormat="1" x14ac:dyDescent="0.2">
      <c r="A54" s="13"/>
      <c r="B54" s="13"/>
      <c r="C54" s="62"/>
      <c r="D54" s="14"/>
      <c r="E54" s="47"/>
      <c r="F54" s="13"/>
      <c r="G54" s="13"/>
      <c r="H54" s="51"/>
      <c r="I54" s="53"/>
    </row>
    <row r="55" spans="1:9" customFormat="1" x14ac:dyDescent="0.2">
      <c r="A55" s="13"/>
      <c r="B55" s="13"/>
      <c r="C55" s="62"/>
      <c r="D55" s="14"/>
      <c r="E55" s="47"/>
      <c r="F55" s="13"/>
      <c r="G55" s="13"/>
      <c r="H55" s="51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58"/>
      <c r="E57" s="47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58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58"/>
      <c r="F59" s="13"/>
      <c r="G59" s="13"/>
      <c r="H59" s="47"/>
      <c r="I59" s="53"/>
    </row>
    <row r="60" spans="1:9" customFormat="1" x14ac:dyDescent="0.2">
      <c r="A60" s="13"/>
      <c r="B60" s="44"/>
      <c r="C60" s="61"/>
      <c r="D60" s="59"/>
      <c r="E60" s="51"/>
      <c r="F60" s="52"/>
      <c r="G60" s="44"/>
      <c r="H60" s="51"/>
      <c r="I60" s="53"/>
    </row>
    <row r="61" spans="1:9" customFormat="1" x14ac:dyDescent="0.2">
      <c r="A61" s="13"/>
      <c r="B61" s="44"/>
      <c r="C61" s="61"/>
      <c r="D61" s="59"/>
      <c r="E61" s="47"/>
      <c r="F61" s="48"/>
      <c r="G61" s="44"/>
      <c r="H61" s="47"/>
      <c r="I61" s="53"/>
    </row>
    <row r="62" spans="1:9" customFormat="1" x14ac:dyDescent="0.2">
      <c r="A62" s="13"/>
      <c r="B62" s="28"/>
      <c r="C62" s="27"/>
      <c r="D62" s="28"/>
      <c r="E62" s="28"/>
      <c r="F62" s="36"/>
      <c r="G62" s="29"/>
      <c r="H62" s="28"/>
      <c r="I62" s="29"/>
    </row>
    <row r="63" spans="1:9" customFormat="1" x14ac:dyDescent="0.2">
      <c r="A63" s="13"/>
      <c r="B63" s="28"/>
      <c r="C63" s="27"/>
      <c r="D63" s="28"/>
      <c r="E63" s="28"/>
      <c r="F63" s="36"/>
      <c r="G63" s="29"/>
      <c r="H63" s="28"/>
      <c r="I63" s="29"/>
    </row>
    <row r="64" spans="1:9" customFormat="1" x14ac:dyDescent="0.2">
      <c r="A64" s="13"/>
      <c r="B64" s="28"/>
      <c r="C64" s="27"/>
      <c r="D64" s="28"/>
      <c r="E64" s="28"/>
      <c r="F64" s="36"/>
      <c r="G64" s="29"/>
      <c r="H64" s="28"/>
      <c r="I64" s="29"/>
    </row>
    <row r="65" spans="1:9" customFormat="1" x14ac:dyDescent="0.2">
      <c r="A65" s="13"/>
      <c r="B65" s="28"/>
      <c r="C65" s="27"/>
      <c r="D65" s="28"/>
      <c r="E65" s="28"/>
      <c r="F65" s="36"/>
      <c r="G65" s="29"/>
      <c r="H65" s="28"/>
      <c r="I65" s="29"/>
    </row>
    <row r="66" spans="1:9" customFormat="1" x14ac:dyDescent="0.2">
      <c r="A66" s="13"/>
      <c r="B66" s="28"/>
      <c r="C66" s="27"/>
      <c r="D66" s="28"/>
      <c r="E66" s="28"/>
      <c r="F66" s="36"/>
      <c r="G66" s="29"/>
      <c r="H66" s="28"/>
      <c r="I66" s="29"/>
    </row>
  </sheetData>
  <sortState xmlns:xlrd2="http://schemas.microsoft.com/office/spreadsheetml/2017/richdata2" ref="A50:I61">
    <sortCondition ref="H50:H61"/>
    <sortCondition ref="C50:C61"/>
  </sortState>
  <mergeCells count="2">
    <mergeCell ref="B1:D1"/>
    <mergeCell ref="G1:I1"/>
  </mergeCells>
  <conditionalFormatting sqref="D6:D48">
    <cfRule type="containsText" dxfId="45" priority="9" operator="containsText" text="PHN">
      <formula>NOT(ISERROR(SEARCH("PHN",D6)))</formula>
    </cfRule>
  </conditionalFormatting>
  <conditionalFormatting sqref="G1:I56">
    <cfRule type="cellIs" dxfId="44" priority="1" operator="equal">
      <formula>"NC"</formula>
    </cfRule>
  </conditionalFormatting>
  <conditionalFormatting sqref="G62:I1048576">
    <cfRule type="cellIs" dxfId="43" priority="6" operator="equal">
      <formula>"NC"</formula>
    </cfRule>
  </conditionalFormatting>
  <conditionalFormatting sqref="I57:I61 H60:H61">
    <cfRule type="cellIs" dxfId="42" priority="5" operator="equal">
      <formula>"NC"</formula>
    </cfRule>
  </conditionalFormatting>
  <hyperlinks>
    <hyperlink ref="I2" r:id="rId1" xr:uid="{957EA2B7-56EA-428C-BB9B-E2D9BAA798B2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autoPageBreaks="0"/>
  </sheetPr>
  <dimension ref="A1:T71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53</v>
      </c>
      <c r="C1" s="85"/>
      <c r="D1" s="85"/>
      <c r="F1" s="2" t="s">
        <v>1</v>
      </c>
      <c r="G1" s="86" t="s">
        <v>107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118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17"/>
      <c r="K3" s="10"/>
    </row>
    <row r="4" spans="1:20" x14ac:dyDescent="0.2">
      <c r="I4" s="17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_xlfn._xlws.FILTER(Players!$A:$L,Players!$A:$A="Pin","")</f>
        <v>Pin</v>
      </c>
      <c r="B6" s="28">
        <v>9241</v>
      </c>
      <c r="C6" s="27" t="str">
        <v>Marte, Starling</v>
      </c>
      <c r="D6" s="28" t="str">
        <v>NYN</v>
      </c>
      <c r="E6" s="28" t="str">
        <v>DH</v>
      </c>
      <c r="F6" s="28">
        <v>0</v>
      </c>
      <c r="G6" s="28">
        <v>293</v>
      </c>
      <c r="H6" s="28">
        <v>1</v>
      </c>
      <c r="I6" s="28">
        <v>307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Pin</v>
      </c>
      <c r="B7" s="28">
        <v>9847</v>
      </c>
      <c r="C7" s="27" t="str">
        <v>McCutchen, Andrew</v>
      </c>
      <c r="D7" s="28" t="str">
        <v>PIN</v>
      </c>
      <c r="E7" s="28" t="str">
        <v>DH</v>
      </c>
      <c r="F7" s="28">
        <v>0</v>
      </c>
      <c r="G7" s="28">
        <v>477</v>
      </c>
      <c r="H7" s="28">
        <v>1</v>
      </c>
      <c r="I7" s="28">
        <v>500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985</v>
      </c>
      <c r="Q7"/>
      <c r="T7"/>
    </row>
    <row r="8" spans="1:20" s="5" customFormat="1" ht="15" customHeight="1" x14ac:dyDescent="0.2">
      <c r="A8" s="13" t="str">
        <v>Pin</v>
      </c>
      <c r="B8" s="28">
        <v>7739</v>
      </c>
      <c r="C8" s="27" t="str">
        <v>d'Arnaud, Travis</v>
      </c>
      <c r="D8" s="28" t="str">
        <v>LAA</v>
      </c>
      <c r="E8" s="28" t="str">
        <v>CA</v>
      </c>
      <c r="F8" s="28">
        <v>0</v>
      </c>
      <c r="G8" s="28">
        <v>213</v>
      </c>
      <c r="H8" s="28">
        <v>2</v>
      </c>
      <c r="I8" s="28">
        <v>223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747</v>
      </c>
      <c r="Q8"/>
      <c r="T8"/>
    </row>
    <row r="9" spans="1:20" ht="15" customHeight="1" x14ac:dyDescent="0.2">
      <c r="A9" s="13" t="str">
        <v>Pin</v>
      </c>
      <c r="B9" s="28">
        <v>11680</v>
      </c>
      <c r="C9" s="27" t="str">
        <v>Diaz, Elias</v>
      </c>
      <c r="D9" s="28" t="str">
        <v>SDN</v>
      </c>
      <c r="E9" s="28" t="str">
        <v>CA</v>
      </c>
      <c r="F9" s="28">
        <v>0</v>
      </c>
      <c r="G9" s="28">
        <v>255</v>
      </c>
      <c r="H9" s="28">
        <v>2</v>
      </c>
      <c r="I9" s="28">
        <v>267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968</v>
      </c>
      <c r="Q9"/>
      <c r="T9"/>
    </row>
    <row r="10" spans="1:20" customFormat="1" ht="15" customHeight="1" x14ac:dyDescent="0.2">
      <c r="A10" s="13" t="str">
        <v>Pin</v>
      </c>
      <c r="B10" s="28">
        <v>15161</v>
      </c>
      <c r="C10" s="27" t="str">
        <v>Garver, Mitch</v>
      </c>
      <c r="D10" s="28" t="str">
        <v>SEA</v>
      </c>
      <c r="E10" s="28" t="str">
        <v>CA</v>
      </c>
      <c r="F10" s="28">
        <v>0</v>
      </c>
      <c r="G10" s="28">
        <v>254</v>
      </c>
      <c r="H10" s="28">
        <v>2</v>
      </c>
      <c r="I10" s="28">
        <v>266</v>
      </c>
      <c r="J10" s="28">
        <v>0</v>
      </c>
      <c r="K10" s="28">
        <v>0</v>
      </c>
      <c r="L10" s="37">
        <v>0</v>
      </c>
      <c r="M10" s="1"/>
      <c r="N10" s="1"/>
      <c r="O10" s="21" t="s">
        <v>8</v>
      </c>
      <c r="P10" s="21">
        <f>SUMIF(H$6:H$49,"5",G$6:G$49)</f>
        <v>527</v>
      </c>
    </row>
    <row r="11" spans="1:20" ht="15" customHeight="1" x14ac:dyDescent="0.2">
      <c r="A11" s="13" t="str">
        <v>Pin</v>
      </c>
      <c r="B11" s="28">
        <v>19864</v>
      </c>
      <c r="C11" s="27" t="str">
        <v>Adams, Riley</v>
      </c>
      <c r="D11" s="28" t="str">
        <v>WAN</v>
      </c>
      <c r="E11" s="28" t="str">
        <v>CA</v>
      </c>
      <c r="F11" s="28">
        <v>0</v>
      </c>
      <c r="G11" s="28">
        <v>263</v>
      </c>
      <c r="H11" s="28">
        <v>2</v>
      </c>
      <c r="I11" s="28">
        <v>276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1368</v>
      </c>
      <c r="Q11"/>
      <c r="T11"/>
    </row>
    <row r="12" spans="1:20" customFormat="1" ht="15" customHeight="1" x14ac:dyDescent="0.2">
      <c r="A12" s="13" t="str">
        <v>Pin</v>
      </c>
      <c r="B12" s="28">
        <v>2396</v>
      </c>
      <c r="C12" s="27" t="str">
        <v>Santana, Carlos</v>
      </c>
      <c r="D12" s="28" t="str">
        <v>CLA/CHN</v>
      </c>
      <c r="E12" s="28" t="str">
        <v>1B</v>
      </c>
      <c r="F12" s="28">
        <v>0</v>
      </c>
      <c r="G12" s="28">
        <v>415</v>
      </c>
      <c r="H12" s="28">
        <v>3</v>
      </c>
      <c r="I12" s="28">
        <v>435</v>
      </c>
      <c r="J12" s="28">
        <v>0</v>
      </c>
      <c r="K12" s="28">
        <v>0</v>
      </c>
      <c r="L12" s="37">
        <v>0</v>
      </c>
      <c r="M12" s="1"/>
      <c r="N12" s="1"/>
      <c r="O12" s="21" t="s">
        <v>10</v>
      </c>
      <c r="P12" s="21">
        <f>SUMIF(H$6:H$49,"7",G$6:G$49)</f>
        <v>417</v>
      </c>
    </row>
    <row r="13" spans="1:20" ht="15" customHeight="1" x14ac:dyDescent="0.2">
      <c r="A13" s="13" t="str">
        <v>Pin</v>
      </c>
      <c r="B13" s="28">
        <v>18373</v>
      </c>
      <c r="C13" s="27" t="str">
        <v>Mountcastle, Ryan</v>
      </c>
      <c r="D13" s="28" t="str">
        <v>BAA</v>
      </c>
      <c r="E13" s="28" t="str">
        <v>1B</v>
      </c>
      <c r="F13" s="28">
        <v>0</v>
      </c>
      <c r="G13" s="28">
        <v>332</v>
      </c>
      <c r="H13" s="28">
        <v>3</v>
      </c>
      <c r="I13" s="28">
        <v>348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471</v>
      </c>
      <c r="Q13"/>
      <c r="T13"/>
    </row>
    <row r="14" spans="1:20" ht="15" customHeight="1" x14ac:dyDescent="0.2">
      <c r="A14" s="13" t="str">
        <v>Pin</v>
      </c>
      <c r="B14" s="28">
        <v>15223</v>
      </c>
      <c r="C14" s="27" t="str">
        <v>Frazier, Adam</v>
      </c>
      <c r="D14" s="28" t="str">
        <v>KCA</v>
      </c>
      <c r="E14" s="28" t="str">
        <v>2B/LF</v>
      </c>
      <c r="F14" s="28">
        <v>0</v>
      </c>
      <c r="G14" s="28">
        <v>419</v>
      </c>
      <c r="H14" s="28">
        <v>4</v>
      </c>
      <c r="I14" s="28">
        <v>439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1021</v>
      </c>
      <c r="Q14"/>
      <c r="T14"/>
    </row>
    <row r="15" spans="1:20" s="5" customFormat="1" ht="15" customHeight="1" x14ac:dyDescent="0.2">
      <c r="A15" s="13" t="str">
        <v>Pin</v>
      </c>
      <c r="B15" s="28">
        <v>16622</v>
      </c>
      <c r="C15" s="27" t="str">
        <v>Urias, Luis</v>
      </c>
      <c r="D15" s="28" t="str">
        <v>OAA</v>
      </c>
      <c r="E15" s="28" t="str">
        <v>2B</v>
      </c>
      <c r="F15" s="28">
        <v>0</v>
      </c>
      <c r="G15" s="28">
        <v>287</v>
      </c>
      <c r="H15" s="28">
        <v>4</v>
      </c>
      <c r="I15" s="28">
        <v>301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770</v>
      </c>
      <c r="Q15"/>
      <c r="T15"/>
    </row>
    <row r="16" spans="1:20" ht="15" customHeight="1" x14ac:dyDescent="0.2">
      <c r="A16" s="13" t="str">
        <v>Pin</v>
      </c>
      <c r="B16" s="28">
        <v>27684</v>
      </c>
      <c r="C16" s="27" t="str">
        <v>Massey, Michael</v>
      </c>
      <c r="D16" s="28" t="str">
        <v>KCA</v>
      </c>
      <c r="E16" s="28" t="str">
        <v>2B</v>
      </c>
      <c r="F16" s="28">
        <v>0</v>
      </c>
      <c r="G16" s="28">
        <v>262</v>
      </c>
      <c r="H16" s="28">
        <v>4</v>
      </c>
      <c r="I16" s="28">
        <v>275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Pin</v>
      </c>
      <c r="B17" s="28">
        <v>18577</v>
      </c>
      <c r="C17" s="27" t="str">
        <v>Hayes, Ke'Bryan</v>
      </c>
      <c r="D17" s="28" t="str">
        <v>PIN/CIN</v>
      </c>
      <c r="E17" s="28" t="str">
        <v>3B</v>
      </c>
      <c r="F17" s="28">
        <v>0</v>
      </c>
      <c r="G17" s="28">
        <v>527</v>
      </c>
      <c r="H17" s="28">
        <v>5</v>
      </c>
      <c r="I17" s="28">
        <v>553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Pin</v>
      </c>
      <c r="B18" s="28">
        <v>19608</v>
      </c>
      <c r="C18" s="27" t="str">
        <v>Lopez, Otto</v>
      </c>
      <c r="D18" s="28" t="str">
        <v>MMN</v>
      </c>
      <c r="E18" s="28" t="str">
        <v>SS/2B</v>
      </c>
      <c r="F18" s="28">
        <v>0</v>
      </c>
      <c r="G18" s="28">
        <v>544</v>
      </c>
      <c r="H18" s="28">
        <v>6</v>
      </c>
      <c r="I18" s="28">
        <v>571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Pin</v>
      </c>
      <c r="B19" s="28">
        <v>21636</v>
      </c>
      <c r="C19" s="27" t="str">
        <v>Pena, Jeremy</v>
      </c>
      <c r="D19" s="28" t="str">
        <v>HOA</v>
      </c>
      <c r="E19" s="28" t="str">
        <v>SS</v>
      </c>
      <c r="F19" s="28">
        <v>0</v>
      </c>
      <c r="G19" s="28">
        <v>493</v>
      </c>
      <c r="H19" s="28">
        <v>6</v>
      </c>
      <c r="I19" s="28">
        <v>517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193</v>
      </c>
      <c r="Q19" s="22">
        <f>SUMIF(H$6:H$49,"10",G$6:G$49)</f>
        <v>1035.3100000000002</v>
      </c>
      <c r="T19"/>
    </row>
    <row r="20" spans="1:20" s="5" customFormat="1" ht="15" customHeight="1" x14ac:dyDescent="0.2">
      <c r="A20" s="13" t="str">
        <v>Pin</v>
      </c>
      <c r="B20" s="28">
        <v>25807</v>
      </c>
      <c r="C20" s="27" t="str">
        <v>Triolo, Jared</v>
      </c>
      <c r="D20" s="28" t="str">
        <v>PIN</v>
      </c>
      <c r="E20" s="28" t="str">
        <v>SS/3B</v>
      </c>
      <c r="F20" s="28">
        <v>0</v>
      </c>
      <c r="G20" s="28">
        <v>331</v>
      </c>
      <c r="H20" s="28">
        <v>6</v>
      </c>
      <c r="I20" s="28">
        <v>347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52</v>
      </c>
      <c r="Q20" s="22">
        <f>SUMIF(H$6:H$49,"11",G$6:G$49)</f>
        <v>790.3</v>
      </c>
      <c r="T20"/>
    </row>
    <row r="21" spans="1:20" ht="15" customHeight="1" x14ac:dyDescent="0.2">
      <c r="A21" s="13" t="str">
        <v>Pin</v>
      </c>
      <c r="B21" s="28">
        <v>12144</v>
      </c>
      <c r="C21" s="27" t="str">
        <v>Kepler, Max</v>
      </c>
      <c r="D21" s="28" t="str">
        <v>PHN</v>
      </c>
      <c r="E21" s="28" t="str">
        <v>LF/RF</v>
      </c>
      <c r="F21" s="28">
        <v>0</v>
      </c>
      <c r="G21" s="28">
        <v>417</v>
      </c>
      <c r="H21" s="28">
        <v>7</v>
      </c>
      <c r="I21" s="28">
        <v>437</v>
      </c>
      <c r="J21" s="28">
        <v>0</v>
      </c>
      <c r="K21" s="28">
        <v>0</v>
      </c>
      <c r="L21" s="37">
        <v>0</v>
      </c>
      <c r="Q21" s="1">
        <f>(Q19+Q20)/162</f>
        <v>11.269197530864199</v>
      </c>
      <c r="T21"/>
    </row>
    <row r="22" spans="1:20" s="5" customFormat="1" ht="15" customHeight="1" x14ac:dyDescent="0.2">
      <c r="A22" s="13" t="str">
        <v>Pin</v>
      </c>
      <c r="B22" s="28">
        <v>21711</v>
      </c>
      <c r="C22" s="27" t="str">
        <v>Cruz, Oneil</v>
      </c>
      <c r="D22" s="28" t="str">
        <v>PIN</v>
      </c>
      <c r="E22" s="28" t="str">
        <v>CF</v>
      </c>
      <c r="F22" s="28">
        <v>0</v>
      </c>
      <c r="G22" s="28">
        <v>471</v>
      </c>
      <c r="H22" s="28">
        <v>8</v>
      </c>
      <c r="I22" s="28">
        <v>494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Pin</v>
      </c>
      <c r="B23" s="28">
        <v>19326</v>
      </c>
      <c r="C23" s="27" t="str">
        <v>Reynolds, Bryan</v>
      </c>
      <c r="D23" s="28" t="str">
        <v>PIN</v>
      </c>
      <c r="E23" s="28" t="str">
        <v>RF</v>
      </c>
      <c r="F23" s="28">
        <v>0</v>
      </c>
      <c r="G23" s="28">
        <v>587</v>
      </c>
      <c r="H23" s="28">
        <v>9</v>
      </c>
      <c r="I23" s="28">
        <v>616</v>
      </c>
      <c r="J23" s="28">
        <v>0</v>
      </c>
      <c r="K23" s="28">
        <v>0</v>
      </c>
      <c r="L23" s="37">
        <v>0</v>
      </c>
    </row>
    <row r="24" spans="1:20" ht="15" customHeight="1" x14ac:dyDescent="0.2">
      <c r="A24" s="13" t="str">
        <v>Pin</v>
      </c>
      <c r="B24" s="28">
        <v>19956</v>
      </c>
      <c r="C24" s="27" t="str">
        <v>Moniak, Mickey</v>
      </c>
      <c r="D24" s="28" t="str">
        <v>CON</v>
      </c>
      <c r="E24" s="28" t="str">
        <v>RF/CF</v>
      </c>
      <c r="F24" s="28">
        <v>0</v>
      </c>
      <c r="G24" s="28">
        <v>434</v>
      </c>
      <c r="H24" s="28">
        <v>9</v>
      </c>
      <c r="I24" s="28">
        <v>455</v>
      </c>
      <c r="J24" s="28">
        <v>0</v>
      </c>
      <c r="K24" s="28">
        <v>0</v>
      </c>
      <c r="L24" s="37">
        <v>0</v>
      </c>
      <c r="T24"/>
    </row>
    <row r="25" spans="1:20" s="5" customFormat="1" ht="15" customHeight="1" x14ac:dyDescent="0.2">
      <c r="A25" s="13" t="str">
        <v>Pin</v>
      </c>
      <c r="B25" s="28">
        <v>11156</v>
      </c>
      <c r="C25" s="27" t="str">
        <v>Kelly, Merrill</v>
      </c>
      <c r="D25" s="28" t="str">
        <v>ARN/TEA</v>
      </c>
      <c r="E25" s="28" t="str">
        <v>SP</v>
      </c>
      <c r="F25" s="28">
        <v>32</v>
      </c>
      <c r="G25" s="29">
        <v>184</v>
      </c>
      <c r="H25" s="28">
        <v>10</v>
      </c>
      <c r="I25" s="29">
        <v>193</v>
      </c>
      <c r="J25" s="28">
        <v>0</v>
      </c>
      <c r="K25" s="29">
        <v>0</v>
      </c>
      <c r="L25" s="37">
        <v>0</v>
      </c>
      <c r="T25"/>
    </row>
    <row r="26" spans="1:20" ht="15" customHeight="1" x14ac:dyDescent="0.2">
      <c r="A26" s="13" t="str">
        <v>Pin</v>
      </c>
      <c r="B26" s="28">
        <v>17594</v>
      </c>
      <c r="C26" s="27" t="str">
        <v>Keller, Mitch</v>
      </c>
      <c r="D26" s="28" t="str">
        <v>PIN</v>
      </c>
      <c r="E26" s="28" t="str">
        <v>SP</v>
      </c>
      <c r="F26" s="28">
        <v>32</v>
      </c>
      <c r="G26" s="29">
        <v>176.33</v>
      </c>
      <c r="H26" s="28">
        <v>10</v>
      </c>
      <c r="I26" s="29">
        <v>185</v>
      </c>
      <c r="J26" s="28">
        <v>0</v>
      </c>
      <c r="K26" s="29">
        <v>0</v>
      </c>
      <c r="L26" s="37">
        <v>0</v>
      </c>
      <c r="T26"/>
    </row>
    <row r="27" spans="1:20" s="5" customFormat="1" ht="15" customHeight="1" x14ac:dyDescent="0.2">
      <c r="A27" s="13" t="str">
        <v>Pin</v>
      </c>
      <c r="B27" s="28">
        <v>19312</v>
      </c>
      <c r="C27" s="27" t="str">
        <v>Quantrill, Cal</v>
      </c>
      <c r="D27" s="28" t="str">
        <v>MMN/ATN</v>
      </c>
      <c r="E27" s="28" t="str">
        <v>SP</v>
      </c>
      <c r="F27" s="28">
        <v>26</v>
      </c>
      <c r="G27" s="29">
        <v>117.66</v>
      </c>
      <c r="H27" s="28">
        <v>10</v>
      </c>
      <c r="I27" s="29">
        <v>123.33333333333333</v>
      </c>
      <c r="J27" s="28">
        <v>0</v>
      </c>
      <c r="K27" s="29">
        <v>0</v>
      </c>
      <c r="L27" s="37">
        <v>0</v>
      </c>
      <c r="T27"/>
    </row>
    <row r="28" spans="1:20" customFormat="1" ht="15" customHeight="1" x14ac:dyDescent="0.2">
      <c r="A28" s="13" t="str">
        <v>Pin</v>
      </c>
      <c r="B28" s="28">
        <v>20099</v>
      </c>
      <c r="C28" s="27" t="str">
        <v>Paddack, Chris</v>
      </c>
      <c r="D28" s="28" t="str">
        <v>MNA/DEA</v>
      </c>
      <c r="E28" s="28" t="str">
        <v>SP/RP</v>
      </c>
      <c r="F28" s="28">
        <v>28</v>
      </c>
      <c r="G28" s="29">
        <v>158</v>
      </c>
      <c r="H28" s="28">
        <v>10</v>
      </c>
      <c r="I28" s="29">
        <v>165.66666666666666</v>
      </c>
      <c r="J28" s="28">
        <v>0</v>
      </c>
      <c r="K28" s="29">
        <v>0</v>
      </c>
      <c r="L28" s="37">
        <v>0</v>
      </c>
    </row>
    <row r="29" spans="1:20" customFormat="1" ht="15" customHeight="1" x14ac:dyDescent="0.2">
      <c r="A29" s="13" t="str">
        <v>Pin</v>
      </c>
      <c r="B29" s="28">
        <v>22487</v>
      </c>
      <c r="C29" s="27" t="str">
        <v>Oviedo, Johan</v>
      </c>
      <c r="D29" s="28" t="str">
        <v>PIN</v>
      </c>
      <c r="E29" s="28" t="str">
        <v>SP</v>
      </c>
      <c r="F29" s="28">
        <v>9</v>
      </c>
      <c r="G29" s="29">
        <v>40.33</v>
      </c>
      <c r="H29" s="28">
        <v>10</v>
      </c>
      <c r="I29" s="29">
        <v>42.333333333333336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Pin</v>
      </c>
      <c r="B30" s="28">
        <v>24728</v>
      </c>
      <c r="C30" s="27" t="str">
        <v>Burrows, Mike</v>
      </c>
      <c r="D30" s="28" t="str">
        <v>PIN</v>
      </c>
      <c r="E30" s="28" t="str">
        <v>SP/RP</v>
      </c>
      <c r="F30" s="28">
        <v>19</v>
      </c>
      <c r="G30" s="29">
        <v>96</v>
      </c>
      <c r="H30" s="28">
        <v>10</v>
      </c>
      <c r="I30" s="29">
        <v>100.66666666666667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Pin</v>
      </c>
      <c r="B31" s="28">
        <v>27669</v>
      </c>
      <c r="C31" s="27" t="str">
        <v>Gordon, Tanner</v>
      </c>
      <c r="D31" s="28" t="str">
        <v>CON</v>
      </c>
      <c r="E31" s="28" t="str">
        <v>SP</v>
      </c>
      <c r="F31" s="28">
        <v>15</v>
      </c>
      <c r="G31" s="29">
        <v>75.33</v>
      </c>
      <c r="H31" s="28">
        <v>10</v>
      </c>
      <c r="I31" s="29">
        <v>79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Pin</v>
      </c>
      <c r="B32" s="28">
        <v>33677</v>
      </c>
      <c r="C32" s="27" t="str">
        <v>Skenes, Paul</v>
      </c>
      <c r="D32" s="28" t="str">
        <v>PIN</v>
      </c>
      <c r="E32" s="28" t="str">
        <v>SP</v>
      </c>
      <c r="F32" s="28">
        <v>32</v>
      </c>
      <c r="G32" s="29">
        <v>187.66</v>
      </c>
      <c r="H32" s="28">
        <v>10</v>
      </c>
      <c r="I32" s="29">
        <v>197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Pin</v>
      </c>
      <c r="B33" s="28">
        <v>6984</v>
      </c>
      <c r="C33" s="27" t="str">
        <v>Garcia, Luis</v>
      </c>
      <c r="D33" s="28" t="str">
        <v>LAN/WAN/LAA</v>
      </c>
      <c r="E33" s="28" t="str">
        <v>RP</v>
      </c>
      <c r="F33" s="28">
        <v>0</v>
      </c>
      <c r="G33" s="29">
        <v>55.33</v>
      </c>
      <c r="H33" s="28">
        <v>11</v>
      </c>
      <c r="I33" s="29">
        <v>58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Pin</v>
      </c>
      <c r="B34" s="28">
        <v>11589</v>
      </c>
      <c r="C34" s="27" t="str">
        <v>Urena, Jose</v>
      </c>
      <c r="D34" s="28" t="str">
        <v>NYN/TOA/LAN/MNA/LAA</v>
      </c>
      <c r="E34" s="28" t="str">
        <v>RP/SP</v>
      </c>
      <c r="F34" s="28">
        <v>6</v>
      </c>
      <c r="G34" s="29">
        <v>55</v>
      </c>
      <c r="H34" s="28">
        <v>11</v>
      </c>
      <c r="I34" s="29">
        <v>57.666666666666664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Pin</v>
      </c>
      <c r="B35" s="28">
        <v>12972</v>
      </c>
      <c r="C35" s="27" t="str">
        <v>Ross, Joe</v>
      </c>
      <c r="D35" s="28" t="str">
        <v>PHN</v>
      </c>
      <c r="E35" s="28" t="str">
        <v>RP/SP</v>
      </c>
      <c r="F35" s="28">
        <v>1</v>
      </c>
      <c r="G35" s="29">
        <v>51</v>
      </c>
      <c r="H35" s="28">
        <v>11</v>
      </c>
      <c r="I35" s="29">
        <v>53.333333333333336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Pin</v>
      </c>
      <c r="B36" s="28">
        <v>13942</v>
      </c>
      <c r="C36" s="27" t="str">
        <v>Suter, Brent</v>
      </c>
      <c r="D36" s="28" t="str">
        <v>CIN</v>
      </c>
      <c r="E36" s="28" t="str">
        <v>RP/SP</v>
      </c>
      <c r="F36" s="28">
        <v>3</v>
      </c>
      <c r="G36" s="29">
        <v>67.66</v>
      </c>
      <c r="H36" s="28">
        <v>11</v>
      </c>
      <c r="I36" s="29">
        <v>71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Pin</v>
      </c>
      <c r="B37" s="28">
        <v>17735</v>
      </c>
      <c r="C37" s="27" t="str">
        <v>Alexander, Tyler</v>
      </c>
      <c r="D37" s="28" t="str">
        <v>MLN/CHA</v>
      </c>
      <c r="E37" s="28" t="str">
        <v>RP/SP</v>
      </c>
      <c r="F37" s="28">
        <v>5</v>
      </c>
      <c r="G37" s="29">
        <v>97.66</v>
      </c>
      <c r="H37" s="28">
        <v>11</v>
      </c>
      <c r="I37" s="29">
        <v>102.33333333333333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Pin</v>
      </c>
      <c r="B38" s="28">
        <v>17878</v>
      </c>
      <c r="C38" s="27" t="str">
        <v>Santana, Dennis</v>
      </c>
      <c r="D38" s="28" t="str">
        <v>PIN</v>
      </c>
      <c r="E38" s="28" t="str">
        <v>RP</v>
      </c>
      <c r="F38" s="28">
        <v>0</v>
      </c>
      <c r="G38" s="29">
        <v>70.33</v>
      </c>
      <c r="H38" s="28">
        <v>11</v>
      </c>
      <c r="I38" s="29">
        <v>73.666666666666671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Pin</v>
      </c>
      <c r="B39" s="28">
        <v>19618</v>
      </c>
      <c r="C39" s="27" t="str">
        <v>Hicks, Jordan</v>
      </c>
      <c r="D39" s="28" t="str">
        <v>SFN/BOA</v>
      </c>
      <c r="E39" s="28" t="str">
        <v>RP/SP</v>
      </c>
      <c r="F39" s="28">
        <v>9</v>
      </c>
      <c r="G39" s="29">
        <v>67.33</v>
      </c>
      <c r="H39" s="28">
        <v>11</v>
      </c>
      <c r="I39" s="29">
        <v>70.666666666666671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Pin</v>
      </c>
      <c r="B40" s="28">
        <v>23150</v>
      </c>
      <c r="C40" s="27" t="str">
        <v>Bido, Osvaldo</v>
      </c>
      <c r="D40" s="28" t="str">
        <v>OAA</v>
      </c>
      <c r="E40" s="28" t="str">
        <v>RP/SP</v>
      </c>
      <c r="F40" s="28">
        <v>10</v>
      </c>
      <c r="G40" s="29">
        <v>79.66</v>
      </c>
      <c r="H40" s="28">
        <v>11</v>
      </c>
      <c r="I40" s="29">
        <v>83.333333333333329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Pin</v>
      </c>
      <c r="B41" s="28">
        <v>23899</v>
      </c>
      <c r="C41" s="27" t="str">
        <v>Bellozo, Valente</v>
      </c>
      <c r="D41" s="28" t="str">
        <v>MMN</v>
      </c>
      <c r="E41" s="28" t="str">
        <v>RP/SP</v>
      </c>
      <c r="F41" s="28">
        <v>6</v>
      </c>
      <c r="G41" s="29">
        <v>81.33</v>
      </c>
      <c r="H41" s="28">
        <v>11</v>
      </c>
      <c r="I41" s="29">
        <v>85.333333333333329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Pin</v>
      </c>
      <c r="B42" s="28">
        <v>27517</v>
      </c>
      <c r="C42" s="27" t="str">
        <v>Koenig, Jared</v>
      </c>
      <c r="D42" s="28" t="str">
        <v>MLN</v>
      </c>
      <c r="E42" s="28" t="str">
        <v>RP</v>
      </c>
      <c r="F42" s="28">
        <v>0</v>
      </c>
      <c r="G42" s="29">
        <v>66</v>
      </c>
      <c r="H42" s="28">
        <v>11</v>
      </c>
      <c r="I42" s="29">
        <v>69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Pin</v>
      </c>
      <c r="B43" s="28">
        <v>27572</v>
      </c>
      <c r="C43" s="27" t="str">
        <v>Mlodzinski, Carmen</v>
      </c>
      <c r="D43" s="28" t="str">
        <v>PIN</v>
      </c>
      <c r="E43" s="28" t="str">
        <v>RP/SP</v>
      </c>
      <c r="F43" s="28">
        <v>12</v>
      </c>
      <c r="G43" s="29">
        <v>99</v>
      </c>
      <c r="H43" s="28">
        <v>11</v>
      </c>
      <c r="I43" s="29">
        <v>103.66666666666667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Pin</v>
      </c>
      <c r="B44" s="28">
        <v>13125</v>
      </c>
      <c r="C44" s="27" t="str">
        <v>Cole, Gerrit</v>
      </c>
      <c r="D44" s="28" t="str">
        <v>NYA</v>
      </c>
      <c r="E44" s="28">
        <v>0</v>
      </c>
      <c r="F44" s="28">
        <v>0</v>
      </c>
      <c r="G44" s="29" t="str">
        <v>NC</v>
      </c>
      <c r="H44" s="28">
        <v>12</v>
      </c>
      <c r="I44" s="29" t="str">
        <v>NC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Pin</v>
      </c>
      <c r="B45" s="28">
        <v>27863</v>
      </c>
      <c r="C45" s="27" t="str">
        <v>Jones, Jared</v>
      </c>
      <c r="D45" s="28" t="str">
        <v>PIN</v>
      </c>
      <c r="E45" s="28">
        <v>0</v>
      </c>
      <c r="F45" s="28">
        <v>0</v>
      </c>
      <c r="G45" s="29" t="str">
        <v>NC</v>
      </c>
      <c r="H45" s="28">
        <v>12</v>
      </c>
      <c r="I45" s="29" t="str">
        <v>NC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_xlfn._xlws.FILTER(Players!$A:$I,Players!$A:$A="x-Pin","")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7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4"/>
      <c r="E56" s="47"/>
      <c r="F56" s="48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44"/>
      <c r="C58" s="61"/>
      <c r="D58" s="59"/>
      <c r="E58" s="51"/>
      <c r="F58" s="48"/>
      <c r="G58" s="44"/>
      <c r="H58" s="51"/>
      <c r="I58" s="53"/>
    </row>
    <row r="59" spans="1:9" customFormat="1" x14ac:dyDescent="0.2">
      <c r="A59" s="13"/>
      <c r="B59" s="44"/>
      <c r="C59" s="61"/>
      <c r="D59" s="59"/>
      <c r="E59" s="51"/>
      <c r="F59" s="52"/>
      <c r="G59" s="44"/>
      <c r="H59" s="51"/>
      <c r="I59" s="53"/>
    </row>
    <row r="60" spans="1:9" customFormat="1" x14ac:dyDescent="0.2">
      <c r="A60" s="13"/>
      <c r="B60" s="44"/>
      <c r="C60" s="61"/>
      <c r="D60" s="59"/>
      <c r="E60" s="47"/>
      <c r="F60" s="48"/>
      <c r="G60" s="44"/>
      <c r="H60" s="47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47"/>
      <c r="I61" s="53"/>
    </row>
    <row r="62" spans="1:9" customFormat="1" x14ac:dyDescent="0.2">
      <c r="A62" s="13"/>
      <c r="B62" s="13"/>
      <c r="C62" s="62"/>
      <c r="D62" s="14"/>
      <c r="E62" s="51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54"/>
      <c r="E64" s="47"/>
      <c r="F64" s="13"/>
      <c r="G64" s="13"/>
      <c r="H64" s="47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47"/>
      <c r="I65" s="53"/>
    </row>
    <row r="66" spans="1:9" x14ac:dyDescent="0.2">
      <c r="A66" s="13"/>
      <c r="B66" s="13"/>
      <c r="C66" s="62"/>
      <c r="D66" s="14"/>
      <c r="E66" s="47"/>
      <c r="F66" s="13"/>
      <c r="G66" s="13"/>
      <c r="H66" s="51"/>
      <c r="I66" s="53"/>
    </row>
    <row r="67" spans="1:9" x14ac:dyDescent="0.2">
      <c r="A67" s="13"/>
      <c r="B67" s="13"/>
      <c r="C67" s="62"/>
      <c r="D67" s="14"/>
      <c r="E67" s="47"/>
      <c r="F67" s="13"/>
      <c r="G67" s="13"/>
      <c r="H67" s="51"/>
      <c r="I67" s="53"/>
    </row>
    <row r="68" spans="1:9" x14ac:dyDescent="0.2">
      <c r="A68" s="13"/>
      <c r="B68" s="13"/>
      <c r="C68" s="62"/>
      <c r="D68" s="54"/>
      <c r="E68" s="47"/>
      <c r="F68" s="13"/>
      <c r="G68" s="13"/>
      <c r="H68" s="51"/>
      <c r="I68" s="53"/>
    </row>
    <row r="69" spans="1:9" x14ac:dyDescent="0.2">
      <c r="A69" s="13"/>
      <c r="B69" s="13"/>
      <c r="C69" s="62"/>
      <c r="D69" s="14"/>
      <c r="E69" s="47"/>
      <c r="F69" s="13"/>
      <c r="G69" s="13"/>
      <c r="H69" s="51"/>
      <c r="I69" s="53"/>
    </row>
    <row r="70" spans="1:9" x14ac:dyDescent="0.2">
      <c r="A70" s="13"/>
      <c r="B70" s="13"/>
      <c r="C70" s="62"/>
      <c r="D70" s="14"/>
      <c r="E70" s="47"/>
      <c r="F70" s="13"/>
      <c r="G70" s="13"/>
      <c r="H70" s="47"/>
      <c r="I70" s="53"/>
    </row>
    <row r="71" spans="1:9" x14ac:dyDescent="0.2">
      <c r="A71" s="13"/>
      <c r="B71" s="13"/>
      <c r="C71" s="62"/>
      <c r="D71" s="14"/>
      <c r="E71" s="47"/>
      <c r="F71" s="13"/>
      <c r="G71" s="13"/>
      <c r="H71" s="51"/>
      <c r="I71" s="53"/>
    </row>
  </sheetData>
  <sortState xmlns:xlrd2="http://schemas.microsoft.com/office/spreadsheetml/2017/richdata2" ref="A50:I76">
    <sortCondition ref="H50:H76"/>
    <sortCondition ref="C50:C76"/>
  </sortState>
  <mergeCells count="2">
    <mergeCell ref="B1:D1"/>
    <mergeCell ref="G1:I1"/>
  </mergeCells>
  <conditionalFormatting sqref="D6:D48">
    <cfRule type="containsText" dxfId="41" priority="5" operator="containsText" text="PIN">
      <formula>NOT(ISERROR(SEARCH("PIN",D6)))</formula>
    </cfRule>
  </conditionalFormatting>
  <conditionalFormatting sqref="G1:I66 I67:I71 H68:H71">
    <cfRule type="cellIs" dxfId="40" priority="1" operator="equal">
      <formula>"NC"</formula>
    </cfRule>
  </conditionalFormatting>
  <conditionalFormatting sqref="G72:I1048576">
    <cfRule type="cellIs" dxfId="39" priority="2" operator="equal">
      <formula>"NC"</formula>
    </cfRule>
  </conditionalFormatting>
  <hyperlinks>
    <hyperlink ref="I2" r:id="rId1" xr:uid="{63E50B6A-78E8-4D9D-9367-E97B10531DC2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autoPageBreaks="0"/>
  </sheetPr>
  <dimension ref="A1:T66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55</v>
      </c>
      <c r="C1" s="85"/>
      <c r="D1" s="85"/>
      <c r="F1" s="2" t="s">
        <v>1</v>
      </c>
      <c r="G1" s="86" t="s">
        <v>534</v>
      </c>
      <c r="H1" s="87"/>
      <c r="I1" s="87"/>
      <c r="K1" s="26" t="s">
        <v>115</v>
      </c>
      <c r="L1" s="10">
        <v>40</v>
      </c>
    </row>
    <row r="2" spans="1:20" x14ac:dyDescent="0.2">
      <c r="I2" s="17" t="s">
        <v>535</v>
      </c>
      <c r="K2" s="26" t="s">
        <v>114</v>
      </c>
      <c r="L2" s="10" cm="1">
        <f t="array" aca="1" ref="L2" ca="1">COUNTIF(A6:A48,RIGHT(CELL("filename",A1),3))</f>
        <v>40</v>
      </c>
    </row>
    <row r="3" spans="1:20" x14ac:dyDescent="0.2">
      <c r="I3" s="17"/>
      <c r="K3" s="10"/>
    </row>
    <row r="4" spans="1:20" x14ac:dyDescent="0.2">
      <c r="I4" s="17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_xlfn._xlws.FILTER(Players!$A:$L,Players!$A:$A="Sdn","")</f>
        <v>Sdn</v>
      </c>
      <c r="B6" s="28">
        <v>24934</v>
      </c>
      <c r="C6" s="27" t="str">
        <v>Fry, David</v>
      </c>
      <c r="D6" s="28" t="str">
        <v>CLA</v>
      </c>
      <c r="E6" s="28" t="str">
        <v>DH</v>
      </c>
      <c r="F6" s="28">
        <v>0</v>
      </c>
      <c r="G6" s="28">
        <v>146</v>
      </c>
      <c r="H6" s="28">
        <v>1</v>
      </c>
      <c r="I6" s="28">
        <v>153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</row>
    <row r="7" spans="1:20" ht="15" customHeight="1" x14ac:dyDescent="0.2">
      <c r="A7" s="13" t="str">
        <v>Sdn</v>
      </c>
      <c r="B7" s="28">
        <v>5517</v>
      </c>
      <c r="C7" s="27" t="str">
        <v>Higashioka, Kyle</v>
      </c>
      <c r="D7" s="28" t="str">
        <v>TEA</v>
      </c>
      <c r="E7" s="28" t="str">
        <v>CA</v>
      </c>
      <c r="F7" s="28">
        <v>0</v>
      </c>
      <c r="G7" s="28">
        <v>303</v>
      </c>
      <c r="H7" s="28">
        <v>2</v>
      </c>
      <c r="I7" s="28">
        <v>318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716</v>
      </c>
      <c r="Q7"/>
      <c r="T7"/>
    </row>
    <row r="8" spans="1:20" s="5" customFormat="1" ht="15" customHeight="1" x14ac:dyDescent="0.2">
      <c r="A8" s="13" t="str">
        <v>Sdn</v>
      </c>
      <c r="B8" s="28">
        <v>21840</v>
      </c>
      <c r="C8" s="27" t="str">
        <v>Fermin, Freddy</v>
      </c>
      <c r="D8" s="28" t="str">
        <v>KCA/SDN</v>
      </c>
      <c r="E8" s="28" t="str">
        <v>CA</v>
      </c>
      <c r="F8" s="28">
        <v>0</v>
      </c>
      <c r="G8" s="28">
        <v>319</v>
      </c>
      <c r="H8" s="28">
        <v>2</v>
      </c>
      <c r="I8" s="28">
        <v>334</v>
      </c>
      <c r="J8" s="28">
        <v>0</v>
      </c>
      <c r="K8" s="28">
        <v>0</v>
      </c>
      <c r="L8" s="37">
        <v>0</v>
      </c>
      <c r="O8" s="21" t="s">
        <v>4</v>
      </c>
      <c r="P8" s="21">
        <f>SUMIF(H$6:H$48,"3",G$6:G$48)</f>
        <v>1210</v>
      </c>
      <c r="Q8"/>
      <c r="T8"/>
    </row>
    <row r="9" spans="1:20" customFormat="1" ht="15" customHeight="1" x14ac:dyDescent="0.2">
      <c r="A9" s="13" t="str">
        <v>Sdn</v>
      </c>
      <c r="B9" s="28">
        <v>25643</v>
      </c>
      <c r="C9" s="27" t="str">
        <v>Millas, Drew</v>
      </c>
      <c r="D9" s="28" t="str">
        <v>WAN</v>
      </c>
      <c r="E9" s="28" t="str">
        <v>CA</v>
      </c>
      <c r="F9" s="28">
        <v>0</v>
      </c>
      <c r="G9" s="28">
        <v>49</v>
      </c>
      <c r="H9" s="28">
        <v>2</v>
      </c>
      <c r="I9" s="28">
        <v>51</v>
      </c>
      <c r="J9" s="28">
        <v>0</v>
      </c>
      <c r="K9" s="28">
        <v>0</v>
      </c>
      <c r="L9" s="37">
        <v>0</v>
      </c>
      <c r="M9" s="1"/>
      <c r="N9" s="1"/>
      <c r="O9" s="21" t="s">
        <v>6</v>
      </c>
      <c r="P9" s="21">
        <f>SUMIF(H$6:H$48,"4",G$6:G$48)</f>
        <v>419</v>
      </c>
    </row>
    <row r="10" spans="1:20" s="5" customFormat="1" ht="15" customHeight="1" x14ac:dyDescent="0.2">
      <c r="A10" s="13" t="str">
        <v>Sdn</v>
      </c>
      <c r="B10" s="28">
        <v>31354</v>
      </c>
      <c r="C10" s="27" t="str">
        <v>Crooks, Jimmy</v>
      </c>
      <c r="D10" s="28" t="str">
        <v>SLN</v>
      </c>
      <c r="E10" s="28" t="str">
        <v>CA</v>
      </c>
      <c r="F10" s="28">
        <v>0</v>
      </c>
      <c r="G10" s="28">
        <v>45</v>
      </c>
      <c r="H10" s="28">
        <v>2</v>
      </c>
      <c r="I10" s="28">
        <v>47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SUMIF(H$6:H$48,"5",G$6:G$48)</f>
        <v>964</v>
      </c>
      <c r="Q10"/>
      <c r="T10"/>
    </row>
    <row r="11" spans="1:20" ht="15" customHeight="1" x14ac:dyDescent="0.2">
      <c r="A11" s="13" t="str">
        <v>Sdn</v>
      </c>
      <c r="B11" s="28">
        <v>13419</v>
      </c>
      <c r="C11" s="27" t="str">
        <v>Walker, Christian</v>
      </c>
      <c r="D11" s="28" t="str">
        <v>HOA</v>
      </c>
      <c r="E11" s="28" t="str">
        <v>1B</v>
      </c>
      <c r="F11" s="28">
        <v>0</v>
      </c>
      <c r="G11" s="28">
        <v>585</v>
      </c>
      <c r="H11" s="28">
        <v>3</v>
      </c>
      <c r="I11" s="28">
        <v>614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SUMIF(H$6:H$48,"6",G$6:G$48)</f>
        <v>491</v>
      </c>
      <c r="Q11"/>
      <c r="T11"/>
    </row>
    <row r="12" spans="1:20" ht="15" customHeight="1" x14ac:dyDescent="0.2">
      <c r="A12" s="13" t="str">
        <v>Sdn</v>
      </c>
      <c r="B12" s="28">
        <v>15194</v>
      </c>
      <c r="C12" s="27" t="str">
        <v>Bauers, Jake</v>
      </c>
      <c r="D12" s="28" t="str">
        <v>MLN</v>
      </c>
      <c r="E12" s="28" t="str">
        <v>1B/LF</v>
      </c>
      <c r="F12" s="28">
        <v>0</v>
      </c>
      <c r="G12" s="28">
        <v>183</v>
      </c>
      <c r="H12" s="28">
        <v>3</v>
      </c>
      <c r="I12" s="28">
        <v>192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SUMIF(H$6:H$48,"7",G$6:G$48)</f>
        <v>478</v>
      </c>
      <c r="Q12"/>
      <c r="T12"/>
    </row>
    <row r="13" spans="1:20" ht="15" customHeight="1" x14ac:dyDescent="0.2">
      <c r="A13" s="13" t="str">
        <v>Sdn</v>
      </c>
      <c r="B13" s="28">
        <v>26477</v>
      </c>
      <c r="C13" s="27" t="str">
        <v>Horwitz, Spencer</v>
      </c>
      <c r="D13" s="28" t="str">
        <v>PIN</v>
      </c>
      <c r="E13" s="28" t="str">
        <v>1B</v>
      </c>
      <c r="F13" s="28">
        <v>0</v>
      </c>
      <c r="G13" s="28">
        <v>364</v>
      </c>
      <c r="H13" s="28">
        <v>3</v>
      </c>
      <c r="I13" s="28">
        <v>382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SUMIF(H$6:H$48,"8",G$6:G$48)</f>
        <v>735</v>
      </c>
      <c r="Q13"/>
      <c r="T13"/>
    </row>
    <row r="14" spans="1:20" s="5" customFormat="1" ht="15" customHeight="1" x14ac:dyDescent="0.2">
      <c r="A14" s="13" t="str">
        <v>Sdn</v>
      </c>
      <c r="B14" s="28">
        <v>30028</v>
      </c>
      <c r="C14" s="27" t="str">
        <v>Seymour, Bob</v>
      </c>
      <c r="D14" s="28" t="str">
        <v>TBA</v>
      </c>
      <c r="E14" s="28" t="str">
        <v>1B</v>
      </c>
      <c r="F14" s="28">
        <v>0</v>
      </c>
      <c r="G14" s="28">
        <v>78</v>
      </c>
      <c r="H14" s="28">
        <v>3</v>
      </c>
      <c r="I14" s="28">
        <v>81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SUMIF(H$6:H$48,"9",G$6:G$48)</f>
        <v>732</v>
      </c>
      <c r="Q14"/>
      <c r="T14"/>
    </row>
    <row r="15" spans="1:20" customFormat="1" ht="15" customHeight="1" x14ac:dyDescent="0.2">
      <c r="A15" s="13" t="str">
        <v>Sdn</v>
      </c>
      <c r="B15" s="28">
        <v>18036</v>
      </c>
      <c r="C15" s="27" t="str">
        <v>Cronenworth, Jake</v>
      </c>
      <c r="D15" s="28" t="str">
        <v>SDN</v>
      </c>
      <c r="E15" s="28" t="str">
        <v>2B</v>
      </c>
      <c r="F15" s="28">
        <v>0</v>
      </c>
      <c r="G15" s="28">
        <v>419</v>
      </c>
      <c r="H15" s="28">
        <v>4</v>
      </c>
      <c r="I15" s="28">
        <v>439</v>
      </c>
      <c r="J15" s="28">
        <v>0</v>
      </c>
      <c r="K15" s="28">
        <v>0</v>
      </c>
      <c r="L15" s="37">
        <v>0</v>
      </c>
      <c r="M15" s="1"/>
      <c r="N15" s="1"/>
      <c r="O15" s="21" t="s">
        <v>106</v>
      </c>
      <c r="P15" s="21">
        <f>SUMIF(H$6:H$48,"1",G$6:G$48)</f>
        <v>146</v>
      </c>
    </row>
    <row r="16" spans="1:20" ht="15" customHeight="1" x14ac:dyDescent="0.2">
      <c r="A16" s="13" t="str">
        <v>Sdn</v>
      </c>
      <c r="B16" s="28">
        <v>12552</v>
      </c>
      <c r="C16" s="27" t="str">
        <v>Suarez, Eugenio</v>
      </c>
      <c r="D16" s="28" t="str">
        <v>ARN/SEA</v>
      </c>
      <c r="E16" s="28" t="str">
        <v>3B</v>
      </c>
      <c r="F16" s="28">
        <v>0</v>
      </c>
      <c r="G16" s="28">
        <v>588</v>
      </c>
      <c r="H16" s="28">
        <v>5</v>
      </c>
      <c r="I16" s="28">
        <v>617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Sdn</v>
      </c>
      <c r="B17" s="28">
        <v>18015</v>
      </c>
      <c r="C17" s="27" t="str">
        <v>DeJong, Paul</v>
      </c>
      <c r="D17" s="28" t="str">
        <v>WAN</v>
      </c>
      <c r="E17" s="28" t="str">
        <v>3B</v>
      </c>
      <c r="F17" s="28">
        <v>0</v>
      </c>
      <c r="G17" s="29">
        <v>193</v>
      </c>
      <c r="H17" s="28">
        <v>5</v>
      </c>
      <c r="I17" s="29">
        <v>202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Sdn</v>
      </c>
      <c r="B18" s="28">
        <v>27963</v>
      </c>
      <c r="C18" s="27" t="str">
        <v>Acosta, Maximo</v>
      </c>
      <c r="D18" s="28" t="str">
        <v>MMN</v>
      </c>
      <c r="E18" s="28" t="str">
        <v>3B/2B/SS</v>
      </c>
      <c r="F18" s="28">
        <v>0</v>
      </c>
      <c r="G18" s="29">
        <v>54</v>
      </c>
      <c r="H18" s="28">
        <v>5</v>
      </c>
      <c r="I18" s="29">
        <v>56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Sdn</v>
      </c>
      <c r="B19" s="28">
        <v>29634</v>
      </c>
      <c r="C19" s="27" t="str">
        <v>Wagner, Will</v>
      </c>
      <c r="D19" s="28" t="str">
        <v>TOA/SDN</v>
      </c>
      <c r="E19" s="28" t="str">
        <v>3B/1B</v>
      </c>
      <c r="F19" s="28">
        <v>0</v>
      </c>
      <c r="G19" s="29">
        <v>129</v>
      </c>
      <c r="H19" s="28">
        <v>5</v>
      </c>
      <c r="I19" s="29">
        <v>135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SUMIF(H$6:H$48,"10",F$6:F$48)</f>
        <v>196</v>
      </c>
      <c r="Q19" s="22">
        <f>SUMIF(H$6:H$48,"10",G$6:G$48)</f>
        <v>1073.6199999999997</v>
      </c>
      <c r="T19"/>
    </row>
    <row r="20" spans="1:20" ht="15" customHeight="1" x14ac:dyDescent="0.2">
      <c r="A20" s="13" t="str">
        <v>Sdn</v>
      </c>
      <c r="B20" s="28">
        <v>12161</v>
      </c>
      <c r="C20" s="27" t="str">
        <v>Bogaerts, Xander</v>
      </c>
      <c r="D20" s="28" t="str">
        <v>SDN</v>
      </c>
      <c r="E20" s="28" t="str">
        <v>SS</v>
      </c>
      <c r="F20" s="28">
        <v>0</v>
      </c>
      <c r="G20" s="29">
        <v>491</v>
      </c>
      <c r="H20" s="28">
        <v>6</v>
      </c>
      <c r="I20" s="29">
        <v>515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SUMIF(H$6:H$48,"11",F$6:F$48)</f>
        <v>8</v>
      </c>
      <c r="Q20" s="22">
        <f>SUMIF(H$6:H$48,"11",G$6:G$48)</f>
        <v>538.63</v>
      </c>
      <c r="T20"/>
    </row>
    <row r="21" spans="1:20" ht="15" customHeight="1" x14ac:dyDescent="0.2">
      <c r="A21" s="13" t="str">
        <v>Sdn</v>
      </c>
      <c r="B21" s="28">
        <v>10815</v>
      </c>
      <c r="C21" s="27" t="str">
        <v>Profar, Jurickson</v>
      </c>
      <c r="D21" s="28" t="str">
        <v>ATN</v>
      </c>
      <c r="E21" s="28" t="str">
        <v>LF</v>
      </c>
      <c r="F21" s="28">
        <v>0</v>
      </c>
      <c r="G21" s="29">
        <v>318</v>
      </c>
      <c r="H21" s="28">
        <v>7</v>
      </c>
      <c r="I21" s="29">
        <v>333</v>
      </c>
      <c r="J21" s="28">
        <v>0</v>
      </c>
      <c r="K21" s="28">
        <v>0</v>
      </c>
      <c r="L21" s="37">
        <v>0</v>
      </c>
      <c r="Q21" s="1">
        <f>(Q19+Q20)/162</f>
        <v>9.9521604938271579</v>
      </c>
      <c r="T21"/>
    </row>
    <row r="22" spans="1:20" ht="15" customHeight="1" x14ac:dyDescent="0.2">
      <c r="A22" s="13" t="str">
        <v>Sdn</v>
      </c>
      <c r="B22" s="28">
        <v>11445</v>
      </c>
      <c r="C22" s="27" t="str">
        <v>Canha, Mark</v>
      </c>
      <c r="D22" s="28" t="str">
        <v>KCA</v>
      </c>
      <c r="E22" s="28" t="str">
        <v>LF</v>
      </c>
      <c r="F22" s="28">
        <v>0</v>
      </c>
      <c r="G22" s="29">
        <v>113</v>
      </c>
      <c r="H22" s="28">
        <v>7</v>
      </c>
      <c r="I22" s="29">
        <v>118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Sdn</v>
      </c>
      <c r="B23" s="28">
        <v>31583</v>
      </c>
      <c r="C23" s="27" t="str">
        <v>Cole, Zach</v>
      </c>
      <c r="D23" s="28" t="str">
        <v>HOA</v>
      </c>
      <c r="E23" s="28" t="str">
        <v>LF/RF</v>
      </c>
      <c r="F23" s="28">
        <v>0</v>
      </c>
      <c r="G23" s="29">
        <v>47</v>
      </c>
      <c r="H23" s="28">
        <v>7</v>
      </c>
      <c r="I23" s="29">
        <v>49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Sdn</v>
      </c>
      <c r="B24" s="28">
        <v>11489</v>
      </c>
      <c r="C24" s="27" t="str">
        <v>Taylor, Michael</v>
      </c>
      <c r="D24" s="28" t="str">
        <v>CHA</v>
      </c>
      <c r="E24" s="28" t="str">
        <v>CF/LF/RF</v>
      </c>
      <c r="F24" s="28">
        <v>0</v>
      </c>
      <c r="G24" s="29">
        <v>295</v>
      </c>
      <c r="H24" s="28">
        <v>8</v>
      </c>
      <c r="I24" s="29">
        <v>309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Sdn</v>
      </c>
      <c r="B25" s="28">
        <v>29490</v>
      </c>
      <c r="C25" s="27" t="str">
        <v>Merrill, Jackson</v>
      </c>
      <c r="D25" s="28" t="str">
        <v>SDN</v>
      </c>
      <c r="E25" s="28" t="str">
        <v>CF</v>
      </c>
      <c r="F25" s="28">
        <v>0</v>
      </c>
      <c r="G25" s="29">
        <v>440</v>
      </c>
      <c r="H25" s="28">
        <v>8</v>
      </c>
      <c r="I25" s="29">
        <v>462</v>
      </c>
      <c r="J25" s="28">
        <v>0</v>
      </c>
      <c r="K25" s="29">
        <v>0</v>
      </c>
      <c r="L25" s="37">
        <v>0</v>
      </c>
      <c r="T25"/>
    </row>
    <row r="26" spans="1:20" ht="15" customHeight="1" x14ac:dyDescent="0.2">
      <c r="A26" s="13" t="str">
        <v>Sdn</v>
      </c>
      <c r="B26" s="28">
        <v>19709</v>
      </c>
      <c r="C26" s="27" t="str">
        <v>Tatis Jr, Fernando</v>
      </c>
      <c r="D26" s="28" t="str">
        <v>SDN</v>
      </c>
      <c r="E26" s="28" t="str">
        <v>RF</v>
      </c>
      <c r="F26" s="28">
        <v>0</v>
      </c>
      <c r="G26" s="29">
        <v>594</v>
      </c>
      <c r="H26" s="28">
        <v>9</v>
      </c>
      <c r="I26" s="29">
        <v>623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Sdn</v>
      </c>
      <c r="B27" s="28">
        <v>28552</v>
      </c>
      <c r="C27" s="27" t="str">
        <v>Fernandez, Yanquiel</v>
      </c>
      <c r="D27" s="28" t="str">
        <v>CON</v>
      </c>
      <c r="E27" s="28" t="str">
        <v>RF</v>
      </c>
      <c r="F27" s="28">
        <v>0</v>
      </c>
      <c r="G27" s="29">
        <v>138</v>
      </c>
      <c r="H27" s="28">
        <v>9</v>
      </c>
      <c r="I27" s="29">
        <v>144</v>
      </c>
      <c r="J27" s="28">
        <v>0</v>
      </c>
      <c r="K27" s="29">
        <v>0</v>
      </c>
      <c r="L27" s="37">
        <v>0</v>
      </c>
      <c r="T27"/>
    </row>
    <row r="28" spans="1:20" s="5" customFormat="1" ht="15" customHeight="1" x14ac:dyDescent="0.2">
      <c r="A28" s="13" t="str">
        <v>Sdn</v>
      </c>
      <c r="B28" s="28">
        <v>12730</v>
      </c>
      <c r="C28" s="27" t="str">
        <v>Martinez, Nick</v>
      </c>
      <c r="D28" s="28" t="str">
        <v>CIN</v>
      </c>
      <c r="E28" s="28" t="str">
        <v>SP/RP</v>
      </c>
      <c r="F28" s="28">
        <v>26</v>
      </c>
      <c r="G28" s="29">
        <v>165.66</v>
      </c>
      <c r="H28" s="28">
        <v>10</v>
      </c>
      <c r="I28" s="29">
        <v>173.66666666666666</v>
      </c>
      <c r="J28" s="28">
        <v>0</v>
      </c>
      <c r="K28" s="29">
        <v>0</v>
      </c>
      <c r="L28" s="37">
        <v>0</v>
      </c>
      <c r="T28"/>
    </row>
    <row r="29" spans="1:20" ht="15" customHeight="1" x14ac:dyDescent="0.2">
      <c r="A29" s="13" t="str">
        <v>Sdn</v>
      </c>
      <c r="B29" s="28">
        <v>15488</v>
      </c>
      <c r="C29" s="27" t="str">
        <v>Senzatela, Antonio</v>
      </c>
      <c r="D29" s="28" t="str">
        <v>CON</v>
      </c>
      <c r="E29" s="28" t="str">
        <v>SP/RP</v>
      </c>
      <c r="F29" s="28">
        <v>23</v>
      </c>
      <c r="G29" s="29">
        <v>130</v>
      </c>
      <c r="H29" s="28">
        <v>10</v>
      </c>
      <c r="I29" s="29">
        <v>136.33333333333334</v>
      </c>
      <c r="J29" s="28">
        <v>0</v>
      </c>
      <c r="K29" s="29">
        <v>0</v>
      </c>
      <c r="L29" s="37">
        <v>0</v>
      </c>
      <c r="M29"/>
      <c r="N29"/>
    </row>
    <row r="30" spans="1:20" ht="15" customHeight="1" x14ac:dyDescent="0.2">
      <c r="A30" s="13" t="str">
        <v>Sdn</v>
      </c>
      <c r="B30" s="28">
        <v>15873</v>
      </c>
      <c r="C30" s="27" t="str">
        <v>Manaea, Sean</v>
      </c>
      <c r="D30" s="28" t="str">
        <v>NYN</v>
      </c>
      <c r="E30" s="28" t="str">
        <v>SP/RP</v>
      </c>
      <c r="F30" s="28">
        <v>12</v>
      </c>
      <c r="G30" s="29">
        <v>60.66</v>
      </c>
      <c r="H30" s="28">
        <v>10</v>
      </c>
      <c r="I30" s="29">
        <v>63.666666666666664</v>
      </c>
      <c r="J30" s="28">
        <v>0</v>
      </c>
      <c r="K30" s="29">
        <v>0</v>
      </c>
      <c r="L30" s="37">
        <v>0</v>
      </c>
      <c r="M30"/>
      <c r="N30"/>
    </row>
    <row r="31" spans="1:20" ht="15" customHeight="1" x14ac:dyDescent="0.2">
      <c r="A31" s="13" t="str">
        <v>Sdn</v>
      </c>
      <c r="B31" s="28">
        <v>22201</v>
      </c>
      <c r="C31" s="27" t="str">
        <v>Gore, MacKenzie</v>
      </c>
      <c r="D31" s="28" t="str">
        <v>WAN</v>
      </c>
      <c r="E31" s="28" t="str">
        <v>SP</v>
      </c>
      <c r="F31" s="28">
        <v>30</v>
      </c>
      <c r="G31" s="29">
        <v>159.66</v>
      </c>
      <c r="H31" s="28">
        <v>10</v>
      </c>
      <c r="I31" s="29">
        <v>167.33333333333334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Sdn</v>
      </c>
      <c r="B32" s="28">
        <v>25377</v>
      </c>
      <c r="C32" s="27" t="str">
        <v>Singer, Brady</v>
      </c>
      <c r="D32" s="28" t="str">
        <v>CIN</v>
      </c>
      <c r="E32" s="28" t="str">
        <v>SP</v>
      </c>
      <c r="F32" s="28">
        <v>32</v>
      </c>
      <c r="G32" s="29">
        <v>169.66</v>
      </c>
      <c r="H32" s="28">
        <v>10</v>
      </c>
      <c r="I32" s="29">
        <v>178</v>
      </c>
      <c r="J32" s="28">
        <v>0</v>
      </c>
      <c r="K32" s="29">
        <v>0</v>
      </c>
      <c r="L32" s="37">
        <v>0</v>
      </c>
    </row>
    <row r="33" spans="1:20" ht="15" customHeight="1" x14ac:dyDescent="0.2">
      <c r="A33" s="13" t="str">
        <v>Sdn</v>
      </c>
      <c r="B33" s="28">
        <v>26108</v>
      </c>
      <c r="C33" s="27" t="str">
        <v>Pallante, Andre</v>
      </c>
      <c r="D33" s="28" t="str">
        <v>SLN</v>
      </c>
      <c r="E33" s="28" t="str">
        <v>SP</v>
      </c>
      <c r="F33" s="28">
        <v>31</v>
      </c>
      <c r="G33" s="29">
        <v>162.66</v>
      </c>
      <c r="H33" s="28">
        <v>10</v>
      </c>
      <c r="I33" s="29">
        <v>170.66666666666666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Sdn</v>
      </c>
      <c r="B34" s="28">
        <v>26221</v>
      </c>
      <c r="C34" s="27" t="str">
        <v>Pepiot, Ryan</v>
      </c>
      <c r="D34" s="28" t="str">
        <v>TBA</v>
      </c>
      <c r="E34" s="28" t="str">
        <v>SP</v>
      </c>
      <c r="F34" s="28">
        <v>31</v>
      </c>
      <c r="G34" s="29">
        <v>167.66</v>
      </c>
      <c r="H34" s="28">
        <v>10</v>
      </c>
      <c r="I34" s="29">
        <v>176</v>
      </c>
      <c r="J34" s="28">
        <v>0</v>
      </c>
      <c r="K34" s="29">
        <v>0</v>
      </c>
      <c r="L34" s="37">
        <v>0</v>
      </c>
    </row>
    <row r="35" spans="1:20" ht="15" customHeight="1" x14ac:dyDescent="0.2">
      <c r="A35" s="13" t="str">
        <v>Sdn</v>
      </c>
      <c r="B35" s="28">
        <v>31318</v>
      </c>
      <c r="C35" s="27" t="str">
        <v>Hoglund, Gunnar</v>
      </c>
      <c r="D35" s="28" t="str">
        <v>OAA</v>
      </c>
      <c r="E35" s="28" t="str">
        <v>SP</v>
      </c>
      <c r="F35" s="28">
        <v>6</v>
      </c>
      <c r="G35" s="29">
        <v>32.33</v>
      </c>
      <c r="H35" s="28">
        <v>10</v>
      </c>
      <c r="I35" s="29">
        <v>33.666666666666664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Sdn</v>
      </c>
      <c r="B36" s="28">
        <v>31475</v>
      </c>
      <c r="C36" s="27" t="str">
        <v>Henderson, Logan</v>
      </c>
      <c r="D36" s="28" t="str">
        <v>MLN</v>
      </c>
      <c r="E36" s="28" t="str">
        <v>SP</v>
      </c>
      <c r="F36" s="28">
        <v>5</v>
      </c>
      <c r="G36" s="29">
        <v>25.33</v>
      </c>
      <c r="H36" s="28">
        <v>10</v>
      </c>
      <c r="I36" s="29">
        <v>26.333333333333332</v>
      </c>
      <c r="J36" s="28">
        <v>0</v>
      </c>
      <c r="K36" s="29">
        <v>0</v>
      </c>
      <c r="L36" s="37">
        <v>0</v>
      </c>
      <c r="T36"/>
    </row>
    <row r="37" spans="1:20" ht="15" customHeight="1" x14ac:dyDescent="0.2">
      <c r="A37" s="13" t="str">
        <v>Sdn</v>
      </c>
      <c r="B37" s="28">
        <v>13896</v>
      </c>
      <c r="C37" s="27" t="str">
        <v>Flexen, Chris</v>
      </c>
      <c r="D37" s="28" t="str">
        <v>CHN</v>
      </c>
      <c r="E37" s="28" t="str">
        <v>RP/SP</v>
      </c>
      <c r="F37" s="28">
        <v>1</v>
      </c>
      <c r="G37" s="29">
        <v>43.66</v>
      </c>
      <c r="H37" s="28">
        <v>11</v>
      </c>
      <c r="I37" s="29">
        <v>45.666666666666664</v>
      </c>
      <c r="J37" s="28">
        <v>0</v>
      </c>
      <c r="K37" s="29">
        <v>0</v>
      </c>
      <c r="L37" s="37">
        <v>0</v>
      </c>
      <c r="T37"/>
    </row>
    <row r="38" spans="1:20" ht="15" customHeight="1" x14ac:dyDescent="0.2">
      <c r="A38" s="13" t="str">
        <v>Sdn</v>
      </c>
      <c r="B38" s="28">
        <v>14295</v>
      </c>
      <c r="C38" s="27" t="str">
        <v>Peralta, Wandy</v>
      </c>
      <c r="D38" s="28" t="str">
        <v>SDN</v>
      </c>
      <c r="E38" s="28" t="str">
        <v>RP/SP</v>
      </c>
      <c r="F38" s="28">
        <v>1</v>
      </c>
      <c r="G38" s="29">
        <v>71.66</v>
      </c>
      <c r="H38" s="28">
        <v>11</v>
      </c>
      <c r="I38" s="29">
        <v>75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Sdn</v>
      </c>
      <c r="B39" s="28">
        <v>15734</v>
      </c>
      <c r="C39" s="27" t="str">
        <v>Keller, Brad</v>
      </c>
      <c r="D39" s="28" t="str">
        <v>CHN</v>
      </c>
      <c r="E39" s="28" t="str">
        <v>RP/SP</v>
      </c>
      <c r="F39" s="28">
        <v>1</v>
      </c>
      <c r="G39" s="29">
        <v>69.66</v>
      </c>
      <c r="H39" s="28">
        <v>11</v>
      </c>
      <c r="I39" s="29">
        <v>73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Sdn</v>
      </c>
      <c r="B40" s="28">
        <v>16943</v>
      </c>
      <c r="C40" s="27" t="str">
        <v>Newcomb, Sean</v>
      </c>
      <c r="D40" s="28" t="str">
        <v>BOA/OAA</v>
      </c>
      <c r="E40" s="28" t="str">
        <v>RP/SP</v>
      </c>
      <c r="F40" s="28">
        <v>5</v>
      </c>
      <c r="G40" s="29">
        <v>92.33</v>
      </c>
      <c r="H40" s="28">
        <v>11</v>
      </c>
      <c r="I40" s="29">
        <v>96.666666666666671</v>
      </c>
      <c r="J40" s="28">
        <v>0</v>
      </c>
      <c r="K40" s="29">
        <v>0</v>
      </c>
      <c r="L40" s="37">
        <v>0</v>
      </c>
      <c r="M40"/>
      <c r="N40"/>
    </row>
    <row r="41" spans="1:20" ht="15" customHeight="1" x14ac:dyDescent="0.2">
      <c r="A41" s="13" t="str">
        <v>Sdn</v>
      </c>
      <c r="B41" s="28">
        <v>20039</v>
      </c>
      <c r="C41" s="27" t="str">
        <v>Morejon, Adrian</v>
      </c>
      <c r="D41" s="28" t="str">
        <v>SDN</v>
      </c>
      <c r="E41" s="28" t="str">
        <v>RP</v>
      </c>
      <c r="F41" s="28">
        <v>0</v>
      </c>
      <c r="G41" s="29">
        <v>73.66</v>
      </c>
      <c r="H41" s="28">
        <v>11</v>
      </c>
      <c r="I41" s="29">
        <v>77.333333333333329</v>
      </c>
      <c r="J41" s="28">
        <v>0</v>
      </c>
      <c r="K41" s="29">
        <v>0</v>
      </c>
      <c r="L41" s="37">
        <v>0</v>
      </c>
    </row>
    <row r="42" spans="1:20" customFormat="1" ht="15" customHeight="1" x14ac:dyDescent="0.2">
      <c r="A42" s="13" t="str">
        <v>Sdn</v>
      </c>
      <c r="B42" s="28">
        <v>21544</v>
      </c>
      <c r="C42" s="27" t="str">
        <v>Shugart, Chase</v>
      </c>
      <c r="D42" s="28" t="str">
        <v>PIN</v>
      </c>
      <c r="E42" s="28" t="str">
        <v>RP</v>
      </c>
      <c r="F42" s="28">
        <v>0</v>
      </c>
      <c r="G42" s="29">
        <v>45</v>
      </c>
      <c r="H42" s="28">
        <v>11</v>
      </c>
      <c r="I42" s="29">
        <v>47</v>
      </c>
      <c r="J42" s="28">
        <v>0</v>
      </c>
      <c r="K42" s="29">
        <v>0</v>
      </c>
      <c r="L42" s="37">
        <v>0</v>
      </c>
      <c r="M42" s="1"/>
      <c r="N42" s="1"/>
      <c r="T42" s="5"/>
    </row>
    <row r="43" spans="1:20" customFormat="1" ht="15" customHeight="1" x14ac:dyDescent="0.2">
      <c r="A43" s="13" t="str">
        <v>Sdn</v>
      </c>
      <c r="B43" s="28">
        <v>22210</v>
      </c>
      <c r="C43" s="27" t="str">
        <v>Estrada, Jeremiah</v>
      </c>
      <c r="D43" s="28" t="str">
        <v>SDN</v>
      </c>
      <c r="E43" s="28" t="str">
        <v>RP</v>
      </c>
      <c r="F43" s="28">
        <v>0</v>
      </c>
      <c r="G43" s="29">
        <v>73</v>
      </c>
      <c r="H43" s="28">
        <v>11</v>
      </c>
      <c r="I43" s="29">
        <v>76.333333333333329</v>
      </c>
      <c r="J43" s="28">
        <v>0</v>
      </c>
      <c r="K43" s="29">
        <v>0</v>
      </c>
      <c r="L43" s="37">
        <v>0</v>
      </c>
      <c r="M43" s="1"/>
      <c r="N43" s="1"/>
      <c r="T43" s="5"/>
    </row>
    <row r="44" spans="1:20" ht="15" customHeight="1" x14ac:dyDescent="0.2">
      <c r="A44" s="13" t="str">
        <v>Sdn</v>
      </c>
      <c r="B44" s="28">
        <v>30115</v>
      </c>
      <c r="C44" s="27" t="str">
        <v>Suarez, Robert</v>
      </c>
      <c r="D44" s="28" t="str">
        <v>SDN</v>
      </c>
      <c r="E44" s="28" t="str">
        <v>RP</v>
      </c>
      <c r="F44" s="28">
        <v>0</v>
      </c>
      <c r="G44" s="29">
        <v>69.66</v>
      </c>
      <c r="H44" s="28">
        <v>11</v>
      </c>
      <c r="I44" s="29">
        <v>73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Sdn</v>
      </c>
      <c r="B45" s="28">
        <v>12970</v>
      </c>
      <c r="C45" s="27" t="str">
        <v>Musgrove, Joe</v>
      </c>
      <c r="D45" s="28" t="str">
        <v>SDN</v>
      </c>
      <c r="E45" s="28">
        <v>0</v>
      </c>
      <c r="F45" s="28">
        <v>0</v>
      </c>
      <c r="G45" s="29" t="str">
        <v>NC</v>
      </c>
      <c r="H45" s="28">
        <v>12</v>
      </c>
      <c r="I45" s="29" t="str">
        <v>NC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_xlfn._xlws.FILTER(Players!$A:$I,Players!$A:$A="x-Sdn","")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47"/>
      <c r="F56" s="47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47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47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</row>
    <row r="66" spans="1:9" customFormat="1" x14ac:dyDescent="0.2">
      <c r="A66" s="13"/>
      <c r="B66" s="28"/>
      <c r="C66" s="27"/>
      <c r="D66" s="28"/>
      <c r="E66" s="28"/>
      <c r="F66" s="36"/>
      <c r="G66" s="29"/>
      <c r="H66" s="28"/>
      <c r="I66" s="29"/>
    </row>
  </sheetData>
  <sortState xmlns:xlrd2="http://schemas.microsoft.com/office/spreadsheetml/2017/richdata2" ref="A6:L28">
    <sortCondition ref="H6:H28"/>
    <sortCondition ref="C6:C28"/>
  </sortState>
  <mergeCells count="2">
    <mergeCell ref="B1:D1"/>
    <mergeCell ref="G1:I1"/>
  </mergeCells>
  <conditionalFormatting sqref="D6:D48">
    <cfRule type="containsText" dxfId="38" priority="7" operator="containsText" text="SDN">
      <formula>NOT(ISERROR(SEARCH("SDN",D6)))</formula>
    </cfRule>
  </conditionalFormatting>
  <conditionalFormatting sqref="G1:I60">
    <cfRule type="cellIs" dxfId="37" priority="1" operator="equal">
      <formula>"NC"</formula>
    </cfRule>
  </conditionalFormatting>
  <conditionalFormatting sqref="G66:I1048576">
    <cfRule type="cellIs" dxfId="36" priority="4" operator="equal">
      <formula>"NC"</formula>
    </cfRule>
  </conditionalFormatting>
  <conditionalFormatting sqref="I61:I65 H64:H65">
    <cfRule type="cellIs" dxfId="35" priority="3" operator="equal">
      <formula>"NC"</formula>
    </cfRule>
  </conditionalFormatting>
  <hyperlinks>
    <hyperlink ref="I2" r:id="rId1" xr:uid="{00000000-0004-0000-12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T81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5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1" customWidth="1"/>
    <col min="12" max="12" width="9" style="5" bestFit="1" customWidth="1"/>
    <col min="13" max="14" width="10" style="5" customWidth="1"/>
    <col min="15" max="16384" width="10" style="5"/>
  </cols>
  <sheetData>
    <row r="1" spans="1:20" ht="27" thickBot="1" x14ac:dyDescent="0.45">
      <c r="A1" s="4" t="s">
        <v>0</v>
      </c>
      <c r="B1" s="85" t="s">
        <v>29</v>
      </c>
      <c r="C1" s="85"/>
      <c r="D1" s="85"/>
      <c r="F1" s="4" t="s">
        <v>1</v>
      </c>
      <c r="G1" s="87" t="s">
        <v>30</v>
      </c>
      <c r="H1" s="87"/>
      <c r="I1" s="87"/>
      <c r="K1" s="26" t="s">
        <v>115</v>
      </c>
      <c r="L1" s="10">
        <v>40</v>
      </c>
      <c r="N1" s="1"/>
    </row>
    <row r="2" spans="1:20" x14ac:dyDescent="0.2">
      <c r="G2" s="1"/>
      <c r="I2" s="33" t="s">
        <v>102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K3" s="17"/>
      <c r="M3" s="11"/>
    </row>
    <row r="4" spans="1:20" x14ac:dyDescent="0.2">
      <c r="K4" s="17"/>
      <c r="M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_xlfn._xlws.FILTER(Players!$A:$L,Players!$A:$A="Baa","")</f>
        <v>Baa</v>
      </c>
      <c r="B6" s="28">
        <v>9774</v>
      </c>
      <c r="C6" s="30" t="str">
        <v>Vazquez, Christian</v>
      </c>
      <c r="D6" s="28" t="str">
        <v>MNA</v>
      </c>
      <c r="E6" s="28" t="str">
        <v>CA</v>
      </c>
      <c r="F6" s="28">
        <v>0</v>
      </c>
      <c r="G6" s="28">
        <v>190</v>
      </c>
      <c r="H6" s="28">
        <v>2</v>
      </c>
      <c r="I6" s="28">
        <v>199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</row>
    <row r="7" spans="1:20" ht="15" customHeight="1" x14ac:dyDescent="0.2">
      <c r="A7" s="13" t="str">
        <v>Baa</v>
      </c>
      <c r="B7" s="28">
        <v>26288</v>
      </c>
      <c r="C7" s="30" t="str">
        <v>Rutschman, Adley</v>
      </c>
      <c r="D7" s="28" t="str">
        <v>BAA</v>
      </c>
      <c r="E7" s="28" t="str">
        <v>CA</v>
      </c>
      <c r="F7" s="28">
        <v>0</v>
      </c>
      <c r="G7" s="28">
        <v>322</v>
      </c>
      <c r="H7" s="28">
        <v>2</v>
      </c>
      <c r="I7" s="28">
        <v>338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621</v>
      </c>
      <c r="Q7"/>
      <c r="T7"/>
    </row>
    <row r="8" spans="1:20" customFormat="1" ht="15" customHeight="1" x14ac:dyDescent="0.2">
      <c r="A8" s="13" t="str">
        <v>Baa</v>
      </c>
      <c r="B8" s="28">
        <v>28824</v>
      </c>
      <c r="C8" s="30" t="str">
        <v>Basallo, Samuel</v>
      </c>
      <c r="D8" s="28" t="str">
        <v>BAA</v>
      </c>
      <c r="E8" s="28" t="str">
        <v>CA</v>
      </c>
      <c r="F8" s="28">
        <v>0</v>
      </c>
      <c r="G8" s="28">
        <v>109</v>
      </c>
      <c r="H8" s="28">
        <v>2</v>
      </c>
      <c r="I8" s="28">
        <v>114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1384</v>
      </c>
    </row>
    <row r="9" spans="1:20" ht="15" customHeight="1" x14ac:dyDescent="0.2">
      <c r="A9" s="13" t="str">
        <v>Baa</v>
      </c>
      <c r="B9" s="28">
        <v>19251</v>
      </c>
      <c r="C9" s="30" t="str">
        <v>Alonso, Pete</v>
      </c>
      <c r="D9" s="28" t="str">
        <v>NYN</v>
      </c>
      <c r="E9" s="28" t="str">
        <v>1B</v>
      </c>
      <c r="F9" s="28">
        <v>0</v>
      </c>
      <c r="G9" s="28">
        <v>624</v>
      </c>
      <c r="H9" s="28">
        <v>3</v>
      </c>
      <c r="I9" s="28">
        <v>655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586</v>
      </c>
      <c r="Q9"/>
      <c r="T9"/>
    </row>
    <row r="10" spans="1:20" ht="15" customHeight="1" x14ac:dyDescent="0.2">
      <c r="A10" s="13" t="str">
        <v>Baa</v>
      </c>
      <c r="B10" s="28">
        <v>27615</v>
      </c>
      <c r="C10" s="30" t="str">
        <v>Burleson, Alec</v>
      </c>
      <c r="D10" s="28" t="str">
        <v>SLN</v>
      </c>
      <c r="E10" s="28" t="str">
        <v>1B/LF/RF</v>
      </c>
      <c r="F10" s="28">
        <v>0</v>
      </c>
      <c r="G10" s="28">
        <v>497</v>
      </c>
      <c r="H10" s="28">
        <v>3</v>
      </c>
      <c r="I10" s="28">
        <v>521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328</v>
      </c>
      <c r="Q10"/>
      <c r="T10"/>
    </row>
    <row r="11" spans="1:20" s="1" customFormat="1" ht="15" customHeight="1" x14ac:dyDescent="0.2">
      <c r="A11" s="13" t="str">
        <v>Baa</v>
      </c>
      <c r="B11" s="28">
        <v>28312</v>
      </c>
      <c r="C11" s="30" t="str">
        <v>Mayo, Coby</v>
      </c>
      <c r="D11" s="28" t="str">
        <v>BAA</v>
      </c>
      <c r="E11" s="28" t="str">
        <v>1B</v>
      </c>
      <c r="F11" s="28">
        <v>0</v>
      </c>
      <c r="G11" s="28">
        <v>263</v>
      </c>
      <c r="H11" s="28">
        <v>3</v>
      </c>
      <c r="I11" s="28">
        <v>276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891</v>
      </c>
      <c r="Q11"/>
      <c r="T11"/>
    </row>
    <row r="12" spans="1:20" s="1" customFormat="1" ht="15" customHeight="1" x14ac:dyDescent="0.2">
      <c r="A12" s="13" t="str">
        <v>Baa</v>
      </c>
      <c r="B12" s="28">
        <v>31781</v>
      </c>
      <c r="C12" s="30" t="str">
        <v>Holliday, Jackson</v>
      </c>
      <c r="D12" s="28" t="str">
        <v>BAA</v>
      </c>
      <c r="E12" s="28" t="str">
        <v>2B</v>
      </c>
      <c r="F12" s="28">
        <v>0</v>
      </c>
      <c r="G12" s="28">
        <v>586</v>
      </c>
      <c r="H12" s="28">
        <v>4</v>
      </c>
      <c r="I12" s="28">
        <v>615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431</v>
      </c>
      <c r="Q12"/>
      <c r="T12"/>
    </row>
    <row r="13" spans="1:20" customFormat="1" ht="15" customHeight="1" x14ac:dyDescent="0.2">
      <c r="A13" s="13" t="str">
        <v>Baa</v>
      </c>
      <c r="B13" s="28">
        <v>27815</v>
      </c>
      <c r="C13" s="30" t="str">
        <v>Westburg, Jordan</v>
      </c>
      <c r="D13" s="28" t="str">
        <v>BAA</v>
      </c>
      <c r="E13" s="28" t="str">
        <v>3B</v>
      </c>
      <c r="F13" s="28">
        <v>0</v>
      </c>
      <c r="G13" s="28">
        <v>328</v>
      </c>
      <c r="H13" s="28">
        <v>5</v>
      </c>
      <c r="I13" s="28">
        <v>344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634</v>
      </c>
    </row>
    <row r="14" spans="1:20" ht="15" customHeight="1" x14ac:dyDescent="0.2">
      <c r="A14" s="13" t="str">
        <v>Baa</v>
      </c>
      <c r="B14" s="28">
        <v>23401</v>
      </c>
      <c r="C14" s="30" t="str">
        <v>Caballero, Jose</v>
      </c>
      <c r="D14" s="28" t="str">
        <v>TBA/NYA</v>
      </c>
      <c r="E14" s="28" t="str">
        <v>SS/RF/3B</v>
      </c>
      <c r="F14" s="28">
        <v>0</v>
      </c>
      <c r="G14" s="28">
        <v>314</v>
      </c>
      <c r="H14" s="28">
        <v>6</v>
      </c>
      <c r="I14" s="28">
        <v>329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1011</v>
      </c>
      <c r="Q14"/>
      <c r="T14"/>
    </row>
    <row r="15" spans="1:20" s="1" customFormat="1" ht="15" customHeight="1" x14ac:dyDescent="0.2">
      <c r="A15" s="13" t="str">
        <v>Baa</v>
      </c>
      <c r="B15" s="28">
        <v>26289</v>
      </c>
      <c r="C15" s="30" t="str">
        <v>Henderson, Gunnar</v>
      </c>
      <c r="D15" s="28" t="str">
        <v>BAA</v>
      </c>
      <c r="E15" s="28" t="str">
        <v>SS</v>
      </c>
      <c r="F15" s="28">
        <v>0</v>
      </c>
      <c r="G15" s="28">
        <v>577</v>
      </c>
      <c r="H15" s="28">
        <v>6</v>
      </c>
      <c r="I15" s="28">
        <v>605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s="1" customFormat="1" ht="15" customHeight="1" x14ac:dyDescent="0.2">
      <c r="A16" s="13" t="str">
        <v>Baa</v>
      </c>
      <c r="B16" s="28">
        <v>19556</v>
      </c>
      <c r="C16" s="30" t="str">
        <v>Alvarez, Yordan</v>
      </c>
      <c r="D16" s="28" t="str">
        <v>HOA</v>
      </c>
      <c r="E16" s="28" t="str">
        <v>LF</v>
      </c>
      <c r="F16" s="28">
        <v>0</v>
      </c>
      <c r="G16" s="28">
        <v>165</v>
      </c>
      <c r="H16" s="28">
        <v>7</v>
      </c>
      <c r="I16" s="28">
        <v>173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Baa</v>
      </c>
      <c r="B17" s="28">
        <v>31166</v>
      </c>
      <c r="C17" s="30" t="str">
        <v>Kjerstad, Heston</v>
      </c>
      <c r="D17" s="28" t="str">
        <v>BAA</v>
      </c>
      <c r="E17" s="28" t="str">
        <v>LF/RF</v>
      </c>
      <c r="F17" s="28">
        <v>0</v>
      </c>
      <c r="G17" s="28">
        <v>156</v>
      </c>
      <c r="H17" s="28">
        <v>7</v>
      </c>
      <c r="I17" s="28">
        <v>163</v>
      </c>
      <c r="J17" s="28">
        <v>0</v>
      </c>
      <c r="K17" s="28">
        <v>0</v>
      </c>
      <c r="L17" s="37">
        <v>0</v>
      </c>
      <c r="T17"/>
    </row>
    <row r="18" spans="1:20" ht="15" customHeight="1" x14ac:dyDescent="0.2">
      <c r="A18" s="13" t="str">
        <v>Baa</v>
      </c>
      <c r="B18" s="28">
        <v>31695</v>
      </c>
      <c r="C18" s="30" t="str">
        <v>Beavers, Dylan</v>
      </c>
      <c r="D18" s="28" t="str">
        <v>BAA</v>
      </c>
      <c r="E18" s="28" t="str">
        <v>LF/RF</v>
      </c>
      <c r="F18" s="28">
        <v>0</v>
      </c>
      <c r="G18" s="28">
        <v>110</v>
      </c>
      <c r="H18" s="28">
        <v>7</v>
      </c>
      <c r="I18" s="28">
        <v>115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Baa</v>
      </c>
      <c r="B19" s="28">
        <v>26368</v>
      </c>
      <c r="C19" s="30" t="str">
        <v>Bleday, JJ</v>
      </c>
      <c r="D19" s="28" t="str">
        <v>OAA</v>
      </c>
      <c r="E19" s="28" t="str">
        <v>CF/RF</v>
      </c>
      <c r="F19" s="28">
        <v>0</v>
      </c>
      <c r="G19" s="29">
        <v>307</v>
      </c>
      <c r="H19" s="28">
        <v>8</v>
      </c>
      <c r="I19" s="29">
        <v>322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185</v>
      </c>
      <c r="Q19" s="22">
        <f>SUMIF(H$6:H$49,"10",G$6:G$49)</f>
        <v>991.27999999999986</v>
      </c>
      <c r="T19"/>
    </row>
    <row r="20" spans="1:20" ht="15" customHeight="1" x14ac:dyDescent="0.2">
      <c r="A20" s="13" t="str">
        <v>Baa</v>
      </c>
      <c r="B20" s="28">
        <v>29591</v>
      </c>
      <c r="C20" s="30" t="str">
        <v>Cowser, Colton</v>
      </c>
      <c r="D20" s="28" t="str">
        <v>BAA</v>
      </c>
      <c r="E20" s="28" t="str">
        <v>CF/LF</v>
      </c>
      <c r="F20" s="28">
        <v>0</v>
      </c>
      <c r="G20" s="29">
        <v>327</v>
      </c>
      <c r="H20" s="28">
        <v>8</v>
      </c>
      <c r="I20" s="29">
        <v>343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12</v>
      </c>
      <c r="Q20" s="22">
        <f>SUMIF(H$6:H$49,"11",G$6:G$49)</f>
        <v>575.63999999999987</v>
      </c>
      <c r="T20"/>
    </row>
    <row r="21" spans="1:20" s="1" customFormat="1" ht="15" customHeight="1" x14ac:dyDescent="0.2">
      <c r="A21" s="13" t="str">
        <v>Baa</v>
      </c>
      <c r="B21" s="28">
        <v>18345</v>
      </c>
      <c r="C21" s="30" t="str">
        <v>Tucker, Kyle</v>
      </c>
      <c r="D21" s="28" t="str">
        <v>CHN</v>
      </c>
      <c r="E21" s="28" t="str">
        <v>RF</v>
      </c>
      <c r="F21" s="28">
        <v>0</v>
      </c>
      <c r="G21" s="29">
        <v>500</v>
      </c>
      <c r="H21" s="28">
        <v>9</v>
      </c>
      <c r="I21" s="29">
        <v>525</v>
      </c>
      <c r="J21" s="28">
        <v>0</v>
      </c>
      <c r="K21" s="28">
        <v>0</v>
      </c>
      <c r="L21" s="37">
        <v>0</v>
      </c>
      <c r="O21"/>
      <c r="P21"/>
      <c r="Q21">
        <f>(Q19+Q20)/162</f>
        <v>9.6723456790123432</v>
      </c>
      <c r="T21"/>
    </row>
    <row r="22" spans="1:20" s="1" customFormat="1" ht="15" customHeight="1" x14ac:dyDescent="0.2">
      <c r="A22" s="13" t="str">
        <v>Baa</v>
      </c>
      <c r="B22" s="28">
        <v>24257</v>
      </c>
      <c r="C22" s="30" t="str">
        <v>Noel, Jhonkensy</v>
      </c>
      <c r="D22" s="28" t="str">
        <v>CLA</v>
      </c>
      <c r="E22" s="28" t="str">
        <v>RF</v>
      </c>
      <c r="F22" s="28">
        <v>0</v>
      </c>
      <c r="G22" s="29">
        <v>148</v>
      </c>
      <c r="H22" s="28">
        <v>9</v>
      </c>
      <c r="I22" s="29">
        <v>155</v>
      </c>
      <c r="J22" s="28">
        <v>0</v>
      </c>
      <c r="K22" s="28">
        <v>0</v>
      </c>
      <c r="L22" s="37">
        <v>0</v>
      </c>
      <c r="O22"/>
      <c r="P22"/>
      <c r="Q22"/>
      <c r="T22"/>
    </row>
    <row r="23" spans="1:20" s="1" customFormat="1" ht="15" customHeight="1" x14ac:dyDescent="0.2">
      <c r="A23" s="13" t="str">
        <v>Baa</v>
      </c>
      <c r="B23" s="28">
        <v>27475</v>
      </c>
      <c r="C23" s="30" t="str">
        <v>Walker, Jordan</v>
      </c>
      <c r="D23" s="28" t="str">
        <v>SLN</v>
      </c>
      <c r="E23" s="28" t="str">
        <v>RF</v>
      </c>
      <c r="F23" s="28">
        <v>0</v>
      </c>
      <c r="G23" s="29">
        <v>363</v>
      </c>
      <c r="H23" s="28">
        <v>9</v>
      </c>
      <c r="I23" s="29">
        <v>381</v>
      </c>
      <c r="J23" s="28">
        <v>0</v>
      </c>
      <c r="K23" s="28">
        <v>0</v>
      </c>
      <c r="L23" s="37">
        <v>0</v>
      </c>
      <c r="O23"/>
      <c r="P23"/>
      <c r="Q23"/>
      <c r="T23"/>
    </row>
    <row r="24" spans="1:20" s="1" customFormat="1" ht="15" customHeight="1" x14ac:dyDescent="0.2">
      <c r="A24" s="13" t="str">
        <v>Baa</v>
      </c>
      <c r="B24" s="28">
        <v>11674</v>
      </c>
      <c r="C24" s="30" t="str">
        <v>Taillon, Jameson</v>
      </c>
      <c r="D24" s="28" t="str">
        <v>CHN</v>
      </c>
      <c r="E24" s="28" t="str">
        <v>SP</v>
      </c>
      <c r="F24" s="28">
        <v>23</v>
      </c>
      <c r="G24" s="29">
        <v>129.66</v>
      </c>
      <c r="H24" s="28">
        <v>10</v>
      </c>
      <c r="I24" s="29">
        <v>136</v>
      </c>
      <c r="J24" s="28">
        <v>0</v>
      </c>
      <c r="K24" s="28">
        <v>0</v>
      </c>
      <c r="L24" s="37">
        <v>0</v>
      </c>
      <c r="O24"/>
      <c r="P24"/>
      <c r="Q24"/>
      <c r="T24"/>
    </row>
    <row r="25" spans="1:20" s="1" customFormat="1" ht="15" customHeight="1" x14ac:dyDescent="0.2">
      <c r="A25" s="13" t="str">
        <v>Baa</v>
      </c>
      <c r="B25" s="28">
        <v>13164</v>
      </c>
      <c r="C25" s="30" t="str">
        <v>Rodriguez, Eduardo</v>
      </c>
      <c r="D25" s="28" t="str">
        <v>ARN</v>
      </c>
      <c r="E25" s="28" t="str">
        <v>SP</v>
      </c>
      <c r="F25" s="28">
        <v>29</v>
      </c>
      <c r="G25" s="29">
        <v>154.33000000000001</v>
      </c>
      <c r="H25" s="28">
        <v>10</v>
      </c>
      <c r="I25" s="29">
        <v>162</v>
      </c>
      <c r="J25" s="28">
        <v>0</v>
      </c>
      <c r="K25" s="29">
        <v>0</v>
      </c>
      <c r="L25" s="37">
        <v>0</v>
      </c>
      <c r="O25"/>
      <c r="P25"/>
      <c r="Q25"/>
      <c r="T25"/>
    </row>
    <row r="26" spans="1:20" s="1" customFormat="1" ht="15" customHeight="1" x14ac:dyDescent="0.2">
      <c r="A26" s="13" t="str">
        <v>Baa</v>
      </c>
      <c r="B26" s="28">
        <v>14120</v>
      </c>
      <c r="C26" s="30" t="str">
        <v>McCullers, Lance</v>
      </c>
      <c r="D26" s="28" t="str">
        <v>HOA</v>
      </c>
      <c r="E26" s="28" t="str">
        <v>SP/RP</v>
      </c>
      <c r="F26" s="28">
        <v>13</v>
      </c>
      <c r="G26" s="29">
        <v>55.33</v>
      </c>
      <c r="H26" s="28">
        <v>10</v>
      </c>
      <c r="I26" s="29">
        <v>58</v>
      </c>
      <c r="J26" s="28">
        <v>0</v>
      </c>
      <c r="K26" s="29">
        <v>0</v>
      </c>
      <c r="L26" s="37">
        <v>0</v>
      </c>
      <c r="O26"/>
      <c r="P26"/>
      <c r="Q26"/>
      <c r="T26"/>
    </row>
    <row r="27" spans="1:20" ht="15" customHeight="1" x14ac:dyDescent="0.2">
      <c r="A27" s="13" t="str">
        <v>Baa</v>
      </c>
      <c r="B27" s="28">
        <v>14374</v>
      </c>
      <c r="C27" s="30" t="str">
        <v>Glasnow, Tyler</v>
      </c>
      <c r="D27" s="28" t="str">
        <v>LAN</v>
      </c>
      <c r="E27" s="28" t="str">
        <v>SP</v>
      </c>
      <c r="F27" s="28">
        <v>18</v>
      </c>
      <c r="G27" s="29">
        <v>90.33</v>
      </c>
      <c r="H27" s="28">
        <v>10</v>
      </c>
      <c r="I27" s="29">
        <v>94.666666666666671</v>
      </c>
      <c r="J27" s="28">
        <v>0</v>
      </c>
      <c r="K27" s="29">
        <v>0</v>
      </c>
      <c r="L27" s="37">
        <v>0</v>
      </c>
      <c r="O27"/>
      <c r="P27"/>
      <c r="Q27"/>
      <c r="T27"/>
    </row>
    <row r="28" spans="1:20" customFormat="1" ht="15" customHeight="1" x14ac:dyDescent="0.2">
      <c r="A28" s="13" t="str">
        <v>Baa</v>
      </c>
      <c r="B28" s="28">
        <v>18684</v>
      </c>
      <c r="C28" s="30" t="str">
        <v>Alcantara, Sandy</v>
      </c>
      <c r="D28" s="28" t="str">
        <v>MMN</v>
      </c>
      <c r="E28" s="28" t="str">
        <v>SP</v>
      </c>
      <c r="F28" s="28">
        <v>31</v>
      </c>
      <c r="G28" s="29">
        <v>174.66</v>
      </c>
      <c r="H28" s="28">
        <v>10</v>
      </c>
      <c r="I28" s="29">
        <v>183.33333333333334</v>
      </c>
      <c r="J28" s="28">
        <v>0</v>
      </c>
      <c r="K28" s="29">
        <v>0</v>
      </c>
      <c r="L28" s="37">
        <v>0</v>
      </c>
      <c r="M28" s="1"/>
    </row>
    <row r="29" spans="1:20" ht="15" customHeight="1" x14ac:dyDescent="0.2">
      <c r="A29" s="13" t="str">
        <v>Baa</v>
      </c>
      <c r="B29" s="28">
        <v>19361</v>
      </c>
      <c r="C29" s="30" t="str">
        <v>Burnes, Corbin</v>
      </c>
      <c r="D29" s="28" t="str">
        <v>ARN</v>
      </c>
      <c r="E29" s="28" t="str">
        <v>SP</v>
      </c>
      <c r="F29" s="28">
        <v>11</v>
      </c>
      <c r="G29" s="29">
        <v>64.33</v>
      </c>
      <c r="H29" s="28">
        <v>10</v>
      </c>
      <c r="I29" s="29">
        <v>67.333333333333329</v>
      </c>
      <c r="J29" s="28">
        <v>0</v>
      </c>
      <c r="K29" s="29">
        <v>0</v>
      </c>
      <c r="L29" s="37">
        <v>0</v>
      </c>
      <c r="O29"/>
      <c r="P29"/>
      <c r="Q29"/>
    </row>
    <row r="30" spans="1:20" ht="15" customHeight="1" x14ac:dyDescent="0.2">
      <c r="A30" s="13" t="str">
        <v>Baa</v>
      </c>
      <c r="B30" s="28">
        <v>22286</v>
      </c>
      <c r="C30" s="30" t="str">
        <v>Rogers, Trevor</v>
      </c>
      <c r="D30" s="28" t="str">
        <v>BAA</v>
      </c>
      <c r="E30" s="28" t="str">
        <v>SP</v>
      </c>
      <c r="F30" s="28">
        <v>18</v>
      </c>
      <c r="G30" s="29">
        <v>109.66</v>
      </c>
      <c r="H30" s="28">
        <v>10</v>
      </c>
      <c r="I30" s="29">
        <v>115</v>
      </c>
      <c r="J30" s="28">
        <v>0</v>
      </c>
      <c r="K30" s="29">
        <v>0</v>
      </c>
      <c r="L30" s="37">
        <v>0</v>
      </c>
      <c r="O30"/>
      <c r="P30"/>
      <c r="Q30"/>
    </row>
    <row r="31" spans="1:20" ht="15" customHeight="1" x14ac:dyDescent="0.2">
      <c r="A31" s="13" t="str">
        <v>Baa</v>
      </c>
      <c r="B31" s="28">
        <v>24586</v>
      </c>
      <c r="C31" s="30" t="str">
        <v>Bradish, Kyle</v>
      </c>
      <c r="D31" s="28" t="str">
        <v>BAA</v>
      </c>
      <c r="E31" s="28" t="str">
        <v>SP</v>
      </c>
      <c r="F31" s="28">
        <v>6</v>
      </c>
      <c r="G31" s="29">
        <v>32</v>
      </c>
      <c r="H31" s="28">
        <v>10</v>
      </c>
      <c r="I31" s="29">
        <v>33.333333333333336</v>
      </c>
      <c r="J31" s="28">
        <v>0</v>
      </c>
      <c r="K31" s="29">
        <v>0</v>
      </c>
      <c r="L31" s="37">
        <v>0</v>
      </c>
      <c r="O31"/>
      <c r="P31"/>
      <c r="Q31"/>
    </row>
    <row r="32" spans="1:20" ht="15" customHeight="1" x14ac:dyDescent="0.2">
      <c r="A32" s="13" t="str">
        <v>Baa</v>
      </c>
      <c r="B32" s="28">
        <v>26419</v>
      </c>
      <c r="C32" s="30" t="str">
        <v>Blalock, Bradley</v>
      </c>
      <c r="D32" s="28" t="str">
        <v>CON</v>
      </c>
      <c r="E32" s="28" t="str">
        <v>SP/RP</v>
      </c>
      <c r="F32" s="28">
        <v>12</v>
      </c>
      <c r="G32" s="29">
        <v>58.66</v>
      </c>
      <c r="H32" s="28">
        <v>10</v>
      </c>
      <c r="I32" s="29">
        <v>61.333333333333336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Baa</v>
      </c>
      <c r="B33" s="28">
        <v>27474</v>
      </c>
      <c r="C33" s="30" t="str">
        <v>Meyer, Max</v>
      </c>
      <c r="D33" s="28" t="str">
        <v>MMN</v>
      </c>
      <c r="E33" s="28" t="str">
        <v>SP</v>
      </c>
      <c r="F33" s="28">
        <v>12</v>
      </c>
      <c r="G33" s="29">
        <v>64.66</v>
      </c>
      <c r="H33" s="28">
        <v>10</v>
      </c>
      <c r="I33" s="29">
        <v>67.666666666666671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Baa</v>
      </c>
      <c r="B34" s="28">
        <v>27819</v>
      </c>
      <c r="C34" s="30" t="str">
        <v>Young, Brandon</v>
      </c>
      <c r="D34" s="28" t="str">
        <v>BAA</v>
      </c>
      <c r="E34" s="28" t="str">
        <v>SP</v>
      </c>
      <c r="F34" s="28">
        <v>12</v>
      </c>
      <c r="G34" s="29">
        <v>57.66</v>
      </c>
      <c r="H34" s="28">
        <v>10</v>
      </c>
      <c r="I34" s="29">
        <v>60.333333333333336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Baa</v>
      </c>
      <c r="B35" s="28">
        <v>7048</v>
      </c>
      <c r="C35" s="30" t="str">
        <v>Cruz, Fernando</v>
      </c>
      <c r="D35" s="28" t="str">
        <v>NYA</v>
      </c>
      <c r="E35" s="28" t="str">
        <v>RP</v>
      </c>
      <c r="F35" s="28">
        <v>0</v>
      </c>
      <c r="G35" s="29">
        <v>48</v>
      </c>
      <c r="H35" s="28">
        <v>11</v>
      </c>
      <c r="I35" s="29">
        <v>50.333333333333336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Baa</v>
      </c>
      <c r="B36" s="28">
        <v>9073</v>
      </c>
      <c r="C36" s="30" t="str">
        <v>Yates, Kirby</v>
      </c>
      <c r="D36" s="28" t="str">
        <v>LAN</v>
      </c>
      <c r="E36" s="28" t="str">
        <v>RP</v>
      </c>
      <c r="F36" s="28">
        <v>0</v>
      </c>
      <c r="G36" s="29">
        <v>41.33</v>
      </c>
      <c r="H36" s="28">
        <v>11</v>
      </c>
      <c r="I36" s="29">
        <v>43.333333333333336</v>
      </c>
      <c r="J36" s="28">
        <v>0</v>
      </c>
      <c r="K36" s="29">
        <v>0</v>
      </c>
      <c r="L36" s="37">
        <v>0</v>
      </c>
    </row>
    <row r="37" spans="1:12" customFormat="1" ht="15" customHeight="1" x14ac:dyDescent="0.2">
      <c r="A37" s="13" t="str">
        <v>Baa</v>
      </c>
      <c r="B37" s="28">
        <v>13932</v>
      </c>
      <c r="C37" s="30" t="str">
        <v>Enns, Dietrich</v>
      </c>
      <c r="D37" s="28" t="str">
        <v>DEA/BAA</v>
      </c>
      <c r="E37" s="28" t="str">
        <v>RP/SP</v>
      </c>
      <c r="F37" s="28">
        <v>3</v>
      </c>
      <c r="G37" s="29">
        <v>46.33</v>
      </c>
      <c r="H37" s="28">
        <v>11</v>
      </c>
      <c r="I37" s="29">
        <v>48.333333333333336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Baa</v>
      </c>
      <c r="B38" s="28">
        <v>17586</v>
      </c>
      <c r="C38" s="30" t="str">
        <v>Scott, Tanner</v>
      </c>
      <c r="D38" s="28" t="str">
        <v>LAN</v>
      </c>
      <c r="E38" s="28" t="str">
        <v>RP</v>
      </c>
      <c r="F38" s="28">
        <v>0</v>
      </c>
      <c r="G38" s="29">
        <v>57</v>
      </c>
      <c r="H38" s="28">
        <v>11</v>
      </c>
      <c r="I38" s="29">
        <v>59.666666666666664</v>
      </c>
      <c r="J38" s="28">
        <v>0</v>
      </c>
      <c r="K38" s="29">
        <v>0</v>
      </c>
      <c r="L38" s="37">
        <v>0</v>
      </c>
    </row>
    <row r="39" spans="1:12" customFormat="1" ht="15" customHeight="1" x14ac:dyDescent="0.2">
      <c r="A39" s="13" t="str">
        <v>Baa</v>
      </c>
      <c r="B39" s="28">
        <v>17722</v>
      </c>
      <c r="C39" s="30" t="str">
        <v>Megill, Trevor</v>
      </c>
      <c r="D39" s="28" t="str">
        <v>MLN</v>
      </c>
      <c r="E39" s="28" t="str">
        <v>RP</v>
      </c>
      <c r="F39" s="28">
        <v>0</v>
      </c>
      <c r="G39" s="29">
        <v>47</v>
      </c>
      <c r="H39" s="28">
        <v>11</v>
      </c>
      <c r="I39" s="29">
        <v>49.333333333333336</v>
      </c>
      <c r="J39" s="28">
        <v>0</v>
      </c>
      <c r="K39" s="29">
        <v>0</v>
      </c>
      <c r="L39" s="37">
        <v>0</v>
      </c>
    </row>
    <row r="40" spans="1:12" customFormat="1" ht="15" customHeight="1" x14ac:dyDescent="0.2">
      <c r="A40" s="13" t="str">
        <v>Baa</v>
      </c>
      <c r="B40" s="28">
        <v>19222</v>
      </c>
      <c r="C40" s="27" t="str">
        <v>Bachar, Lake</v>
      </c>
      <c r="D40" s="28" t="str">
        <v>MMN</v>
      </c>
      <c r="E40" s="28" t="str">
        <v>RP/SP</v>
      </c>
      <c r="F40" s="28">
        <v>1</v>
      </c>
      <c r="G40" s="29">
        <v>71</v>
      </c>
      <c r="H40" s="28">
        <v>11</v>
      </c>
      <c r="I40" s="29">
        <v>74.333333333333329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Baa</v>
      </c>
      <c r="B41" s="28">
        <v>19362</v>
      </c>
      <c r="C41" s="27" t="str">
        <v>Akin, Keegan</v>
      </c>
      <c r="D41" s="28" t="str">
        <v>BAA</v>
      </c>
      <c r="E41" s="28" t="str">
        <v>RP/SP</v>
      </c>
      <c r="F41" s="28">
        <v>3</v>
      </c>
      <c r="G41" s="29">
        <v>63.33</v>
      </c>
      <c r="H41" s="28">
        <v>11</v>
      </c>
      <c r="I41" s="29">
        <v>66.333333333333329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Baa</v>
      </c>
      <c r="B42" s="28">
        <v>19990</v>
      </c>
      <c r="C42" s="27" t="str">
        <v>Wilson, Bryse</v>
      </c>
      <c r="D42" s="28" t="str">
        <v>CHA</v>
      </c>
      <c r="E42" s="28" t="str">
        <v>RP/SP</v>
      </c>
      <c r="F42" s="28">
        <v>5</v>
      </c>
      <c r="G42" s="29">
        <v>47.33</v>
      </c>
      <c r="H42" s="28">
        <v>11</v>
      </c>
      <c r="I42" s="29">
        <v>49.666666666666664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Baa</v>
      </c>
      <c r="B43" s="28">
        <v>20546</v>
      </c>
      <c r="C43" s="27" t="str">
        <v>Anderson, Grant</v>
      </c>
      <c r="D43" s="28" t="str">
        <v>MLN</v>
      </c>
      <c r="E43" s="28" t="str">
        <v>RP</v>
      </c>
      <c r="F43" s="28">
        <v>0</v>
      </c>
      <c r="G43" s="29">
        <v>69.66</v>
      </c>
      <c r="H43" s="28">
        <v>11</v>
      </c>
      <c r="I43" s="29">
        <v>73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Baa</v>
      </c>
      <c r="B44" s="28">
        <v>21623</v>
      </c>
      <c r="C44" s="27" t="str">
        <v>Wolfram, Grant</v>
      </c>
      <c r="D44" s="28" t="str">
        <v>BAA</v>
      </c>
      <c r="E44" s="28" t="str">
        <v>RP</v>
      </c>
      <c r="F44" s="28">
        <v>0</v>
      </c>
      <c r="G44" s="29">
        <v>26.66</v>
      </c>
      <c r="H44" s="28">
        <v>11</v>
      </c>
      <c r="I44" s="29">
        <v>27.666666666666668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Baa</v>
      </c>
      <c r="B45" s="28">
        <v>25911</v>
      </c>
      <c r="C45" s="27" t="str">
        <v>Cano, Yennier</v>
      </c>
      <c r="D45" s="28" t="str">
        <v>BAA</v>
      </c>
      <c r="E45" s="28" t="str">
        <v>RP</v>
      </c>
      <c r="F45" s="28">
        <v>0</v>
      </c>
      <c r="G45" s="29">
        <v>58</v>
      </c>
      <c r="H45" s="28">
        <v>11</v>
      </c>
      <c r="I45" s="29">
        <v>60.666666666666664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49" spans="1:12" x14ac:dyDescent="0.2">
      <c r="B49" s="1"/>
      <c r="I49" s="5"/>
      <c r="K49" s="5"/>
    </row>
    <row r="50" spans="1:12" ht="15.75" x14ac:dyDescent="0.25">
      <c r="A50" s="43" t="s">
        <v>167</v>
      </c>
    </row>
    <row r="51" spans="1:12" customFormat="1" x14ac:dyDescent="0.2">
      <c r="A51" s="13"/>
      <c r="B51" s="44"/>
      <c r="C51" s="61"/>
      <c r="D51" s="59"/>
      <c r="E51" s="47"/>
      <c r="F51" s="48"/>
      <c r="G51" s="44"/>
      <c r="H51" s="47"/>
      <c r="I51" s="53"/>
      <c r="J51" s="64"/>
      <c r="K51" s="65"/>
      <c r="L51" s="66"/>
    </row>
    <row r="52" spans="1:12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  <c r="J52" s="64"/>
      <c r="K52" s="65"/>
      <c r="L52" s="66"/>
    </row>
    <row r="53" spans="1:12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  <c r="J53" s="64"/>
      <c r="K53" s="64"/>
      <c r="L53" s="66"/>
    </row>
    <row r="54" spans="1:12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  <c r="J54" s="64"/>
      <c r="K54" s="65"/>
      <c r="L54" s="66"/>
    </row>
    <row r="55" spans="1:12" customFormat="1" x14ac:dyDescent="0.2">
      <c r="A55" s="13"/>
      <c r="B55" s="44"/>
      <c r="C55" s="61"/>
      <c r="D55" s="58"/>
      <c r="E55" s="51"/>
      <c r="F55" s="48"/>
      <c r="G55" s="44"/>
      <c r="H55" s="51"/>
      <c r="I55" s="53"/>
      <c r="J55" s="64"/>
      <c r="K55" s="64"/>
      <c r="L55" s="66"/>
    </row>
    <row r="56" spans="1:12" customFormat="1" x14ac:dyDescent="0.2">
      <c r="A56" s="13"/>
      <c r="B56" s="44"/>
      <c r="C56" s="61"/>
      <c r="D56" s="58"/>
      <c r="E56" s="47"/>
      <c r="F56" s="48"/>
      <c r="G56" s="44"/>
      <c r="H56" s="47"/>
      <c r="I56" s="53"/>
      <c r="J56" s="64"/>
      <c r="K56" s="64"/>
      <c r="L56" s="66"/>
    </row>
    <row r="57" spans="1:12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  <c r="J57" s="64"/>
      <c r="K57" s="65"/>
      <c r="L57" s="66"/>
    </row>
    <row r="58" spans="1:12" customFormat="1" x14ac:dyDescent="0.2">
      <c r="A58" s="13"/>
      <c r="B58" s="44"/>
      <c r="C58" s="61"/>
      <c r="D58" s="59"/>
      <c r="E58" s="47"/>
      <c r="F58" s="47"/>
      <c r="G58" s="44"/>
      <c r="H58" s="47"/>
      <c r="I58" s="53"/>
      <c r="J58" s="64"/>
      <c r="K58" s="65"/>
      <c r="L58" s="66"/>
    </row>
    <row r="59" spans="1:12" customFormat="1" x14ac:dyDescent="0.2">
      <c r="A59" s="13"/>
      <c r="B59" s="44"/>
      <c r="C59" s="61"/>
      <c r="D59" s="59"/>
      <c r="E59" s="51"/>
      <c r="F59" s="48"/>
      <c r="G59" s="44"/>
      <c r="H59" s="51"/>
      <c r="I59" s="53"/>
      <c r="J59" s="64"/>
      <c r="K59" s="64"/>
      <c r="L59" s="66"/>
    </row>
    <row r="60" spans="1:12" customFormat="1" x14ac:dyDescent="0.2">
      <c r="A60" s="13"/>
      <c r="B60" s="44"/>
      <c r="C60" s="61"/>
      <c r="D60" s="59"/>
      <c r="E60" s="47"/>
      <c r="F60" s="48"/>
      <c r="G60" s="44"/>
      <c r="H60" s="47"/>
      <c r="I60" s="53"/>
      <c r="J60" s="64"/>
      <c r="K60" s="65"/>
      <c r="L60" s="66"/>
    </row>
    <row r="61" spans="1:12" customFormat="1" x14ac:dyDescent="0.2">
      <c r="A61" s="13"/>
      <c r="B61" s="44"/>
      <c r="C61" s="61"/>
      <c r="D61" s="59"/>
      <c r="E61" s="47"/>
      <c r="F61" s="48"/>
      <c r="G61" s="44"/>
      <c r="H61" s="47"/>
      <c r="I61" s="53"/>
      <c r="J61" s="64"/>
      <c r="K61" s="65"/>
      <c r="L61" s="66"/>
    </row>
    <row r="62" spans="1:12" customFormat="1" x14ac:dyDescent="0.2">
      <c r="A62" s="13"/>
      <c r="B62" s="44"/>
      <c r="C62" s="61"/>
      <c r="D62" s="59"/>
      <c r="E62" s="47"/>
      <c r="F62" s="48"/>
      <c r="G62" s="44"/>
      <c r="H62" s="47"/>
      <c r="I62" s="53"/>
      <c r="J62" s="64"/>
      <c r="K62" s="65"/>
      <c r="L62" s="66"/>
    </row>
    <row r="63" spans="1:12" customFormat="1" x14ac:dyDescent="0.2">
      <c r="A63" s="13"/>
      <c r="B63" s="44"/>
      <c r="C63" s="61"/>
      <c r="D63" s="58"/>
      <c r="E63" s="47"/>
      <c r="F63" s="48"/>
      <c r="G63" s="44"/>
      <c r="H63" s="47"/>
      <c r="I63" s="53"/>
      <c r="J63" s="64"/>
      <c r="K63" s="64"/>
      <c r="L63" s="66"/>
    </row>
    <row r="64" spans="1:12" customFormat="1" x14ac:dyDescent="0.2">
      <c r="A64" s="13"/>
      <c r="B64" s="44"/>
      <c r="C64" s="61"/>
      <c r="D64" s="59"/>
      <c r="E64" s="47"/>
      <c r="F64" s="48"/>
      <c r="G64" s="44"/>
      <c r="H64" s="47"/>
      <c r="I64" s="53"/>
      <c r="J64" s="64"/>
      <c r="K64" s="65"/>
      <c r="L64" s="66"/>
    </row>
    <row r="65" spans="1:12" customFormat="1" x14ac:dyDescent="0.2">
      <c r="A65" s="13"/>
      <c r="B65" s="13"/>
      <c r="C65" s="62"/>
      <c r="D65" s="14"/>
      <c r="E65" s="47"/>
      <c r="F65" s="13"/>
      <c r="G65" s="13"/>
      <c r="H65" s="47"/>
      <c r="I65" s="53"/>
      <c r="J65" s="64"/>
      <c r="K65" s="65"/>
      <c r="L65" s="66"/>
    </row>
    <row r="66" spans="1:12" customFormat="1" x14ac:dyDescent="0.2">
      <c r="A66" s="13"/>
      <c r="B66" s="13"/>
      <c r="C66" s="62"/>
      <c r="D66" s="14"/>
      <c r="E66" s="51"/>
      <c r="F66" s="13"/>
      <c r="G66" s="13"/>
      <c r="H66" s="51"/>
      <c r="I66" s="53"/>
      <c r="J66" s="64"/>
      <c r="K66" s="64"/>
      <c r="L66" s="66"/>
    </row>
    <row r="67" spans="1:12" customFormat="1" x14ac:dyDescent="0.2">
      <c r="A67" s="13"/>
      <c r="B67" s="13"/>
      <c r="C67" s="62"/>
      <c r="D67" s="14"/>
      <c r="E67" s="47"/>
      <c r="F67" s="13"/>
      <c r="G67" s="13"/>
      <c r="H67" s="51"/>
      <c r="I67" s="53"/>
      <c r="J67" s="64"/>
      <c r="K67" s="64"/>
      <c r="L67" s="66"/>
    </row>
    <row r="68" spans="1:12" x14ac:dyDescent="0.2">
      <c r="A68" s="67"/>
      <c r="B68" s="13"/>
      <c r="C68" s="62"/>
      <c r="D68" s="14"/>
      <c r="E68" s="47"/>
      <c r="F68" s="13"/>
      <c r="G68" s="13"/>
      <c r="H68" s="51"/>
      <c r="I68" s="53"/>
      <c r="J68" s="64"/>
      <c r="K68" s="64"/>
      <c r="L68" s="66"/>
    </row>
    <row r="69" spans="1:12" x14ac:dyDescent="0.2">
      <c r="A69" s="67"/>
      <c r="B69" s="13"/>
      <c r="C69" s="62"/>
      <c r="D69" s="14"/>
      <c r="E69" s="47"/>
      <c r="F69" s="13"/>
      <c r="G69" s="13"/>
      <c r="H69" s="51"/>
      <c r="I69" s="53"/>
      <c r="J69" s="64"/>
      <c r="K69" s="64"/>
      <c r="L69" s="66"/>
    </row>
    <row r="70" spans="1:12" x14ac:dyDescent="0.2">
      <c r="A70" s="67"/>
      <c r="B70" s="13"/>
      <c r="C70" s="62"/>
      <c r="D70" s="14"/>
      <c r="E70" s="47"/>
      <c r="F70" s="13"/>
      <c r="G70" s="13"/>
      <c r="H70" s="51"/>
      <c r="I70" s="53"/>
      <c r="J70" s="64"/>
      <c r="K70" s="64"/>
      <c r="L70" s="66"/>
    </row>
    <row r="71" spans="1:12" x14ac:dyDescent="0.2">
      <c r="A71" s="67"/>
      <c r="B71" s="13"/>
      <c r="C71" s="62"/>
      <c r="D71" s="14"/>
      <c r="E71" s="47"/>
      <c r="F71" s="13"/>
      <c r="G71" s="13"/>
      <c r="H71" s="51"/>
      <c r="I71" s="53"/>
      <c r="J71" s="64"/>
      <c r="K71" s="64"/>
      <c r="L71" s="66"/>
    </row>
    <row r="72" spans="1:12" x14ac:dyDescent="0.2">
      <c r="A72" s="67"/>
      <c r="B72" s="13"/>
      <c r="C72" s="62"/>
      <c r="D72" s="14"/>
      <c r="E72" s="47"/>
      <c r="F72" s="13"/>
      <c r="G72" s="13"/>
      <c r="H72" s="51"/>
      <c r="I72" s="53"/>
      <c r="J72" s="64"/>
      <c r="K72" s="64"/>
      <c r="L72" s="66"/>
    </row>
    <row r="73" spans="1:12" x14ac:dyDescent="0.2">
      <c r="A73" s="67"/>
      <c r="B73" s="13"/>
      <c r="C73" s="62"/>
      <c r="D73" s="14"/>
      <c r="E73" s="47"/>
      <c r="F73" s="13"/>
      <c r="G73" s="13"/>
      <c r="H73" s="51"/>
      <c r="I73" s="53"/>
      <c r="J73" s="64"/>
      <c r="K73" s="64"/>
      <c r="L73" s="66"/>
    </row>
    <row r="74" spans="1:12" x14ac:dyDescent="0.2">
      <c r="A74" s="67"/>
      <c r="B74" s="13"/>
      <c r="C74" s="62"/>
      <c r="D74" s="58"/>
      <c r="E74" s="47"/>
      <c r="F74" s="13"/>
      <c r="G74" s="13"/>
      <c r="H74" s="47"/>
      <c r="I74" s="53"/>
      <c r="J74" s="64"/>
      <c r="K74" s="65"/>
      <c r="L74" s="66"/>
    </row>
    <row r="75" spans="1:12" x14ac:dyDescent="0.2">
      <c r="A75" s="67"/>
      <c r="B75" s="13"/>
      <c r="C75" s="62"/>
      <c r="D75" s="14"/>
      <c r="E75" s="47"/>
      <c r="F75" s="13"/>
      <c r="G75" s="13"/>
      <c r="H75" s="51"/>
      <c r="I75" s="53"/>
      <c r="J75" s="64"/>
      <c r="K75" s="64"/>
      <c r="L75" s="66"/>
    </row>
    <row r="76" spans="1:12" x14ac:dyDescent="0.2">
      <c r="A76" s="67"/>
      <c r="B76" s="13"/>
      <c r="C76" s="62"/>
      <c r="D76" s="14"/>
      <c r="E76" s="47"/>
      <c r="F76" s="13"/>
      <c r="G76" s="13"/>
      <c r="H76" s="51"/>
      <c r="I76" s="53"/>
      <c r="J76" s="64"/>
      <c r="K76" s="64"/>
      <c r="L76" s="66"/>
    </row>
    <row r="77" spans="1:12" x14ac:dyDescent="0.2">
      <c r="A77" s="67"/>
      <c r="B77" s="13"/>
      <c r="C77" s="62"/>
      <c r="D77" s="14"/>
      <c r="E77" s="47"/>
      <c r="F77" s="13"/>
      <c r="G77" s="13"/>
      <c r="H77" s="51"/>
      <c r="I77" s="53"/>
      <c r="J77" s="64"/>
      <c r="K77" s="64"/>
      <c r="L77" s="66"/>
    </row>
    <row r="78" spans="1:12" x14ac:dyDescent="0.2">
      <c r="A78" s="67"/>
      <c r="B78" s="13"/>
      <c r="C78" s="62"/>
      <c r="D78" s="58"/>
      <c r="E78" s="51"/>
      <c r="F78" s="13"/>
      <c r="G78" s="13"/>
      <c r="H78" s="51"/>
      <c r="I78" s="53"/>
      <c r="J78" s="64"/>
      <c r="K78" s="64"/>
      <c r="L78" s="66"/>
    </row>
    <row r="79" spans="1:12" x14ac:dyDescent="0.2">
      <c r="A79" s="67"/>
      <c r="B79" s="13"/>
      <c r="C79" s="62"/>
      <c r="D79" s="58"/>
      <c r="E79" s="47"/>
      <c r="F79" s="13"/>
      <c r="G79" s="13"/>
      <c r="H79" s="51"/>
      <c r="I79" s="53"/>
      <c r="J79" s="64"/>
      <c r="K79" s="64"/>
      <c r="L79" s="66"/>
    </row>
    <row r="80" spans="1:12" x14ac:dyDescent="0.2">
      <c r="A80" s="67"/>
      <c r="B80" s="13"/>
      <c r="C80" s="62"/>
      <c r="D80" s="14"/>
      <c r="E80" s="47"/>
      <c r="F80" s="13"/>
      <c r="G80" s="13"/>
      <c r="H80" s="47"/>
      <c r="I80" s="53"/>
      <c r="J80" s="64"/>
      <c r="K80" s="65"/>
      <c r="L80" s="66"/>
    </row>
    <row r="81" spans="1:12" x14ac:dyDescent="0.2">
      <c r="A81" s="67"/>
      <c r="B81" s="13"/>
      <c r="C81" s="62"/>
      <c r="D81" s="58"/>
      <c r="E81" s="47"/>
      <c r="F81" s="13"/>
      <c r="G81" s="13"/>
      <c r="H81" s="47"/>
      <c r="I81" s="53"/>
      <c r="J81" s="64"/>
      <c r="K81" s="65"/>
      <c r="L81" s="66"/>
    </row>
  </sheetData>
  <sortState xmlns:xlrd2="http://schemas.microsoft.com/office/spreadsheetml/2017/richdata2" ref="A50:I65">
    <sortCondition ref="H50:H65"/>
    <sortCondition ref="C50:C65"/>
  </sortState>
  <mergeCells count="2">
    <mergeCell ref="B1:D1"/>
    <mergeCell ref="G1:I1"/>
  </mergeCells>
  <conditionalFormatting sqref="D6:D48">
    <cfRule type="containsText" dxfId="102" priority="5" operator="containsText" text="BAA">
      <formula>NOT(ISERROR(SEARCH("BAA",D6)))</formula>
    </cfRule>
  </conditionalFormatting>
  <conditionalFormatting sqref="G1:I71 I72:I81 H77:H81">
    <cfRule type="cellIs" dxfId="101" priority="1" operator="equal">
      <formula>"NC"</formula>
    </cfRule>
  </conditionalFormatting>
  <conditionalFormatting sqref="G82:I1048576">
    <cfRule type="cellIs" dxfId="100" priority="2" operator="equal">
      <formula>"NC"</formula>
    </cfRule>
  </conditionalFormatting>
  <hyperlinks>
    <hyperlink ref="I2" r:id="rId1" xr:uid="{37D229B0-2D89-4D32-A055-81B5FAF23151}"/>
  </hyperlinks>
  <printOptions horizontalCentered="1" verticalCentered="1"/>
  <pageMargins left="0.25" right="0.25" top="0.75" bottom="0.75" header="0.3" footer="0.3"/>
  <pageSetup orientation="portrait" horizontalDpi="4294967293" verticalDpi="4294967293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autoPageBreaks="0"/>
  </sheetPr>
  <dimension ref="A1:T74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58</v>
      </c>
      <c r="C1" s="85"/>
      <c r="D1" s="85"/>
      <c r="F1" s="2" t="s">
        <v>1</v>
      </c>
      <c r="G1" s="86" t="s">
        <v>59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60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_xlfn._xlws.FILTER(Players!$A:$L,Players!$A:$A="Sfn","")</f>
        <v>Sfn</v>
      </c>
      <c r="B6" s="28">
        <v>10324</v>
      </c>
      <c r="C6" s="27" t="str">
        <v>Ozuna, Marcell</v>
      </c>
      <c r="D6" s="28" t="str">
        <v>ATN</v>
      </c>
      <c r="E6" s="28" t="str">
        <v>DH</v>
      </c>
      <c r="F6" s="28">
        <v>0</v>
      </c>
      <c r="G6" s="28">
        <v>487</v>
      </c>
      <c r="H6" s="28">
        <v>1</v>
      </c>
      <c r="I6" s="28">
        <v>511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s="5" customFormat="1" ht="15" customHeight="1" x14ac:dyDescent="0.2">
      <c r="A7" s="13" t="str">
        <v>Sfn</v>
      </c>
      <c r="B7" s="28">
        <v>11442</v>
      </c>
      <c r="C7" s="27" t="str">
        <v>Sanchez, Gary</v>
      </c>
      <c r="D7" s="28" t="str">
        <v>BAA</v>
      </c>
      <c r="E7" s="28" t="str">
        <v>CA</v>
      </c>
      <c r="F7" s="28">
        <v>0</v>
      </c>
      <c r="G7" s="28">
        <v>91</v>
      </c>
      <c r="H7" s="28">
        <v>2</v>
      </c>
      <c r="I7" s="28">
        <v>95</v>
      </c>
      <c r="J7" s="28">
        <v>0</v>
      </c>
      <c r="K7" s="28">
        <v>0</v>
      </c>
      <c r="L7" s="37">
        <v>0</v>
      </c>
      <c r="M7" s="1"/>
      <c r="N7" s="1"/>
      <c r="O7" s="21" t="s">
        <v>88</v>
      </c>
      <c r="P7" s="21">
        <f>SUMIF(H$6:H$49,"2",G$6:G$49)</f>
        <v>761</v>
      </c>
      <c r="Q7"/>
      <c r="R7" s="1"/>
      <c r="S7" s="1"/>
      <c r="T7"/>
    </row>
    <row r="8" spans="1:20" ht="15" customHeight="1" x14ac:dyDescent="0.2">
      <c r="A8" s="13" t="str">
        <v>Sfn</v>
      </c>
      <c r="B8" s="28">
        <v>15905</v>
      </c>
      <c r="C8" s="27" t="str">
        <v>Torrens, Luis</v>
      </c>
      <c r="D8" s="28" t="str">
        <v>NYN</v>
      </c>
      <c r="E8" s="28" t="str">
        <v>CA</v>
      </c>
      <c r="F8" s="28">
        <v>0</v>
      </c>
      <c r="G8" s="28">
        <v>261</v>
      </c>
      <c r="H8" s="28">
        <v>2</v>
      </c>
      <c r="I8" s="28">
        <v>274</v>
      </c>
      <c r="J8" s="28">
        <v>0</v>
      </c>
      <c r="K8" s="28">
        <v>0</v>
      </c>
      <c r="L8" s="37">
        <v>0</v>
      </c>
      <c r="M8" s="5"/>
      <c r="N8" s="5"/>
      <c r="O8" s="21" t="s">
        <v>4</v>
      </c>
      <c r="P8" s="21">
        <f>SUMIF(H$6:H$46,"3",G$6:G$46)</f>
        <v>947</v>
      </c>
      <c r="Q8"/>
      <c r="R8" s="5"/>
      <c r="S8" s="5"/>
      <c r="T8"/>
    </row>
    <row r="9" spans="1:20" ht="15" customHeight="1" x14ac:dyDescent="0.2">
      <c r="A9" s="13" t="str">
        <v>Sfn</v>
      </c>
      <c r="B9" s="28">
        <v>27478</v>
      </c>
      <c r="C9" s="27" t="str">
        <v>Bailey, Patrick</v>
      </c>
      <c r="D9" s="28" t="str">
        <v>SFN</v>
      </c>
      <c r="E9" s="28" t="str">
        <v>CA</v>
      </c>
      <c r="F9" s="28">
        <v>0</v>
      </c>
      <c r="G9" s="28">
        <v>409</v>
      </c>
      <c r="H9" s="28">
        <v>2</v>
      </c>
      <c r="I9" s="28">
        <v>429</v>
      </c>
      <c r="J9" s="28">
        <v>0</v>
      </c>
      <c r="K9" s="28">
        <v>0</v>
      </c>
      <c r="L9" s="37">
        <v>0</v>
      </c>
      <c r="O9" s="21" t="s">
        <v>6</v>
      </c>
      <c r="P9" s="21">
        <f>SUMIF(H$6:H$46,"4",G$6:G$46)</f>
        <v>759</v>
      </c>
      <c r="Q9"/>
      <c r="R9"/>
      <c r="S9"/>
      <c r="T9"/>
    </row>
    <row r="10" spans="1:20" s="5" customFormat="1" ht="15" customHeight="1" x14ac:dyDescent="0.2">
      <c r="A10" s="13" t="str">
        <v>Sfn</v>
      </c>
      <c r="B10" s="28">
        <v>11579</v>
      </c>
      <c r="C10" s="27" t="str">
        <v>Harper, Bryce</v>
      </c>
      <c r="D10" s="28" t="str">
        <v>PHN</v>
      </c>
      <c r="E10" s="28" t="str">
        <v>1B</v>
      </c>
      <c r="F10" s="28">
        <v>0</v>
      </c>
      <c r="G10" s="28">
        <v>501</v>
      </c>
      <c r="H10" s="28">
        <v>3</v>
      </c>
      <c r="I10" s="28">
        <v>526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SUMIF(H$6:H$46,"5",G$6:G$46)</f>
        <v>845</v>
      </c>
      <c r="Q10"/>
      <c r="T10"/>
    </row>
    <row r="11" spans="1:20" ht="15" customHeight="1" x14ac:dyDescent="0.2">
      <c r="A11" s="13" t="str">
        <v>Sfn</v>
      </c>
      <c r="B11" s="28">
        <v>25845</v>
      </c>
      <c r="C11" s="27" t="str">
        <v>Toglia, Michael</v>
      </c>
      <c r="D11" s="28" t="str">
        <v>CON</v>
      </c>
      <c r="E11" s="28" t="str">
        <v>1B</v>
      </c>
      <c r="F11" s="28">
        <v>0</v>
      </c>
      <c r="G11" s="28">
        <v>306</v>
      </c>
      <c r="H11" s="28">
        <v>3</v>
      </c>
      <c r="I11" s="28">
        <v>321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SUMIF(H$6:H$46,"6",G$6:G$46)</f>
        <v>794</v>
      </c>
      <c r="Q11"/>
      <c r="T11"/>
    </row>
    <row r="12" spans="1:20" ht="15" customHeight="1" x14ac:dyDescent="0.2">
      <c r="A12" s="13" t="str">
        <v>Sfn</v>
      </c>
      <c r="B12" s="28">
        <v>26143</v>
      </c>
      <c r="C12" s="27" t="str">
        <v>Johnston, Troy</v>
      </c>
      <c r="D12" s="28" t="str">
        <v>MMN</v>
      </c>
      <c r="E12" s="28" t="str">
        <v>1B/RF</v>
      </c>
      <c r="F12" s="28">
        <v>0</v>
      </c>
      <c r="G12" s="28">
        <v>112</v>
      </c>
      <c r="H12" s="28">
        <v>3</v>
      </c>
      <c r="I12" s="28">
        <v>117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SUMIF(H$6:H$46,"7",G$6:G$46)</f>
        <v>1233</v>
      </c>
      <c r="Q12"/>
      <c r="T12"/>
    </row>
    <row r="13" spans="1:20" ht="15" customHeight="1" x14ac:dyDescent="0.2">
      <c r="A13" s="13" t="str">
        <v>Sfn</v>
      </c>
      <c r="B13" s="28">
        <v>33390</v>
      </c>
      <c r="C13" s="27" t="str">
        <v>Eldridge, Bryce</v>
      </c>
      <c r="D13" s="28" t="str">
        <v>SFN</v>
      </c>
      <c r="E13" s="28" t="str">
        <v>1B</v>
      </c>
      <c r="F13" s="28">
        <v>0</v>
      </c>
      <c r="G13" s="28">
        <v>28</v>
      </c>
      <c r="H13" s="28">
        <v>3</v>
      </c>
      <c r="I13" s="28">
        <v>29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SUMIF(H$6:H$46,"8",G$6:G$46)</f>
        <v>560</v>
      </c>
      <c r="Q13"/>
      <c r="T13"/>
    </row>
    <row r="14" spans="1:20" ht="15" customHeight="1" x14ac:dyDescent="0.2">
      <c r="A14" s="13" t="str">
        <v>Sfn</v>
      </c>
      <c r="B14" s="28">
        <v>12533</v>
      </c>
      <c r="C14" s="27" t="str">
        <v>Semien, Marcus</v>
      </c>
      <c r="D14" s="28" t="str">
        <v>TEA</v>
      </c>
      <c r="E14" s="28" t="str">
        <v>2B</v>
      </c>
      <c r="F14" s="28">
        <v>0</v>
      </c>
      <c r="G14" s="28">
        <v>470</v>
      </c>
      <c r="H14" s="28">
        <v>4</v>
      </c>
      <c r="I14" s="28">
        <v>493</v>
      </c>
      <c r="J14" s="28">
        <v>0</v>
      </c>
      <c r="K14" s="28">
        <v>0</v>
      </c>
      <c r="L14" s="37">
        <v>0</v>
      </c>
      <c r="M14" s="5"/>
      <c r="N14" s="5"/>
      <c r="O14" s="21" t="s">
        <v>12</v>
      </c>
      <c r="P14" s="22">
        <f>SUMIF(H$6:H$46,"9",G$6:G$46)</f>
        <v>649</v>
      </c>
      <c r="Q14"/>
      <c r="R14" s="5"/>
      <c r="S14" s="5"/>
      <c r="T14"/>
    </row>
    <row r="15" spans="1:20" ht="15" customHeight="1" x14ac:dyDescent="0.2">
      <c r="A15" s="13" t="str">
        <v>Sfn</v>
      </c>
      <c r="B15" s="28">
        <v>13324</v>
      </c>
      <c r="C15" s="27" t="str">
        <v>Vargas, Ildemaro</v>
      </c>
      <c r="D15" s="28" t="str">
        <v>ARN</v>
      </c>
      <c r="E15" s="28" t="str">
        <v>2B/1B</v>
      </c>
      <c r="F15" s="28">
        <v>0</v>
      </c>
      <c r="G15" s="28">
        <v>115</v>
      </c>
      <c r="H15" s="28">
        <v>4</v>
      </c>
      <c r="I15" s="28">
        <v>120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SUMIF(H$6:H$46,"1",G$6:G$46)</f>
        <v>487</v>
      </c>
      <c r="Q15"/>
      <c r="R15"/>
      <c r="S15"/>
      <c r="T15"/>
    </row>
    <row r="16" spans="1:20" ht="15" customHeight="1" x14ac:dyDescent="0.2">
      <c r="A16" s="13" t="str">
        <v>Sfn</v>
      </c>
      <c r="B16" s="28">
        <v>27653</v>
      </c>
      <c r="C16" s="27" t="str">
        <v>Koss, Christian</v>
      </c>
      <c r="D16" s="28" t="str">
        <v>SFN</v>
      </c>
      <c r="E16" s="28" t="str">
        <v>2B</v>
      </c>
      <c r="F16" s="28">
        <v>0</v>
      </c>
      <c r="G16" s="28">
        <v>174</v>
      </c>
      <c r="H16" s="28">
        <v>4</v>
      </c>
      <c r="I16" s="28">
        <v>182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Sfn</v>
      </c>
      <c r="B17" s="28">
        <v>11493</v>
      </c>
      <c r="C17" s="27" t="str">
        <v>Machado, Manny</v>
      </c>
      <c r="D17" s="28" t="str">
        <v>SDN</v>
      </c>
      <c r="E17" s="28" t="str">
        <v>3B</v>
      </c>
      <c r="F17" s="28">
        <v>0</v>
      </c>
      <c r="G17" s="29">
        <v>615</v>
      </c>
      <c r="H17" s="28">
        <v>5</v>
      </c>
      <c r="I17" s="29">
        <v>645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Sfn</v>
      </c>
      <c r="B18" s="28">
        <v>23789</v>
      </c>
      <c r="C18" s="27" t="str">
        <v>Alexander, Blaze</v>
      </c>
      <c r="D18" s="28" t="str">
        <v>ARN</v>
      </c>
      <c r="E18" s="28" t="str">
        <v>3B</v>
      </c>
      <c r="F18" s="28">
        <v>0</v>
      </c>
      <c r="G18" s="29">
        <v>230</v>
      </c>
      <c r="H18" s="28">
        <v>5</v>
      </c>
      <c r="I18" s="29">
        <v>241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customFormat="1" ht="15" customHeight="1" x14ac:dyDescent="0.2">
      <c r="A19" s="13" t="str">
        <v>Sfn</v>
      </c>
      <c r="B19" s="28">
        <v>13185</v>
      </c>
      <c r="C19" s="27" t="str">
        <v>Arcia, Orlando</v>
      </c>
      <c r="D19" s="28" t="str">
        <v>ATN/CON</v>
      </c>
      <c r="E19" s="28" t="str">
        <v>SS/2B</v>
      </c>
      <c r="F19" s="28">
        <v>0</v>
      </c>
      <c r="G19" s="29">
        <v>203</v>
      </c>
      <c r="H19" s="28">
        <v>6</v>
      </c>
      <c r="I19" s="29">
        <v>213</v>
      </c>
      <c r="J19" s="28">
        <v>0</v>
      </c>
      <c r="K19" s="28">
        <v>0</v>
      </c>
      <c r="L19" s="37">
        <v>0</v>
      </c>
      <c r="M19" s="1"/>
      <c r="N19" s="1"/>
      <c r="O19" s="21" t="s">
        <v>13</v>
      </c>
      <c r="P19" s="21">
        <f>SUMIF(H$6:H$44,"10",F$6:F$44)</f>
        <v>170</v>
      </c>
      <c r="Q19" s="22">
        <f>SUMIF(H$6:H$49,"10",G$6:G$49)</f>
        <v>969.63</v>
      </c>
      <c r="R19" s="1"/>
      <c r="S19" s="1"/>
    </row>
    <row r="20" spans="1:20" ht="15" customHeight="1" x14ac:dyDescent="0.2">
      <c r="A20" s="13" t="str">
        <v>Sfn</v>
      </c>
      <c r="B20" s="28">
        <v>15986</v>
      </c>
      <c r="C20" s="27" t="str">
        <v>Adames, Willy</v>
      </c>
      <c r="D20" s="28" t="str">
        <v>SFN</v>
      </c>
      <c r="E20" s="28" t="str">
        <v>SS</v>
      </c>
      <c r="F20" s="28">
        <v>0</v>
      </c>
      <c r="G20" s="29">
        <v>591</v>
      </c>
      <c r="H20" s="28">
        <v>6</v>
      </c>
      <c r="I20" s="29">
        <v>620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SUMIF(H$6:H$48,"11",F$6:F$48)</f>
        <v>20</v>
      </c>
      <c r="Q20" s="22">
        <f>SUMIF(H$6:H$49,"11",G$6:G$49)</f>
        <v>677.95999999999981</v>
      </c>
      <c r="T20"/>
    </row>
    <row r="21" spans="1:20" ht="15" customHeight="1" x14ac:dyDescent="0.2">
      <c r="A21" s="13" t="str">
        <v>Sfn</v>
      </c>
      <c r="B21" s="28">
        <v>19290</v>
      </c>
      <c r="C21" s="27" t="str">
        <v>Arozarena, Randy</v>
      </c>
      <c r="D21" s="28" t="str">
        <v>SEA</v>
      </c>
      <c r="E21" s="28" t="str">
        <v>LF</v>
      </c>
      <c r="F21" s="28">
        <v>0</v>
      </c>
      <c r="G21" s="29">
        <v>613</v>
      </c>
      <c r="H21" s="28">
        <v>7</v>
      </c>
      <c r="I21" s="29">
        <v>643</v>
      </c>
      <c r="J21" s="28">
        <v>0</v>
      </c>
      <c r="K21" s="28">
        <v>0</v>
      </c>
      <c r="L21" s="37">
        <v>0</v>
      </c>
      <c r="Q21" s="1">
        <f>(Q19+Q20)/162</f>
        <v>10.170308641975307</v>
      </c>
      <c r="T21"/>
    </row>
    <row r="22" spans="1:20" ht="15" customHeight="1" x14ac:dyDescent="0.2">
      <c r="A22" s="13" t="str">
        <v>Sfn</v>
      </c>
      <c r="B22" s="28">
        <v>22515</v>
      </c>
      <c r="C22" s="27" t="str">
        <v>Ramos, Heliot</v>
      </c>
      <c r="D22" s="28" t="str">
        <v>SFN</v>
      </c>
      <c r="E22" s="28" t="str">
        <v>LF</v>
      </c>
      <c r="F22" s="28">
        <v>0</v>
      </c>
      <c r="G22" s="29">
        <v>620</v>
      </c>
      <c r="H22" s="28">
        <v>7</v>
      </c>
      <c r="I22" s="29">
        <v>651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Sfn</v>
      </c>
      <c r="B23" s="28">
        <v>33824</v>
      </c>
      <c r="C23" s="27" t="str">
        <v>Lee, Jung Hoo</v>
      </c>
      <c r="D23" s="28" t="str">
        <v>SFN</v>
      </c>
      <c r="E23" s="28" t="str">
        <v>CF</v>
      </c>
      <c r="F23" s="28">
        <v>0</v>
      </c>
      <c r="G23" s="29">
        <v>560</v>
      </c>
      <c r="H23" s="28">
        <v>8</v>
      </c>
      <c r="I23" s="29">
        <v>588</v>
      </c>
      <c r="J23" s="28">
        <v>0</v>
      </c>
      <c r="K23" s="28">
        <v>0</v>
      </c>
      <c r="L23" s="37">
        <v>0</v>
      </c>
    </row>
    <row r="24" spans="1:20" ht="15" customHeight="1" x14ac:dyDescent="0.2">
      <c r="A24" s="13" t="str">
        <v>Sfn</v>
      </c>
      <c r="B24" s="28">
        <v>14854</v>
      </c>
      <c r="C24" s="27" t="str">
        <v>Yastrzemski, Mike</v>
      </c>
      <c r="D24" s="28" t="str">
        <v>SFN/KCA</v>
      </c>
      <c r="E24" s="28" t="str">
        <v>RF</v>
      </c>
      <c r="F24" s="28">
        <v>0</v>
      </c>
      <c r="G24" s="29">
        <v>477</v>
      </c>
      <c r="H24" s="28">
        <v>9</v>
      </c>
      <c r="I24" s="29">
        <v>500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Sfn</v>
      </c>
      <c r="B25" s="28">
        <v>26467</v>
      </c>
      <c r="C25" s="27" t="str">
        <v>Matos, Luis</v>
      </c>
      <c r="D25" s="28" t="str">
        <v>SFN</v>
      </c>
      <c r="E25" s="28" t="str">
        <v>RF</v>
      </c>
      <c r="F25" s="28">
        <v>0</v>
      </c>
      <c r="G25" s="29">
        <v>172</v>
      </c>
      <c r="H25" s="28">
        <v>9</v>
      </c>
      <c r="I25" s="29">
        <v>180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Sfn</v>
      </c>
      <c r="B26" s="28">
        <v>10310</v>
      </c>
      <c r="C26" s="27" t="str">
        <v>Wheeler, Zack</v>
      </c>
      <c r="D26" s="28" t="str">
        <v>PHN</v>
      </c>
      <c r="E26" s="28" t="str">
        <v>SP</v>
      </c>
      <c r="F26" s="28">
        <v>24</v>
      </c>
      <c r="G26" s="29">
        <v>149.66</v>
      </c>
      <c r="H26" s="28">
        <v>10</v>
      </c>
      <c r="I26" s="29">
        <v>157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Sfn</v>
      </c>
      <c r="B27" s="28">
        <v>10954</v>
      </c>
      <c r="C27" s="27" t="str">
        <v>deGrom, Jacob</v>
      </c>
      <c r="D27" s="28" t="str">
        <v>TEA</v>
      </c>
      <c r="E27" s="28" t="str">
        <v>SP</v>
      </c>
      <c r="F27" s="28">
        <v>30</v>
      </c>
      <c r="G27" s="29">
        <v>172.66</v>
      </c>
      <c r="H27" s="28">
        <v>10</v>
      </c>
      <c r="I27" s="29">
        <v>181</v>
      </c>
      <c r="J27" s="28">
        <v>0</v>
      </c>
      <c r="K27" s="29">
        <v>0</v>
      </c>
      <c r="L27" s="37">
        <v>0</v>
      </c>
      <c r="M27"/>
      <c r="N27"/>
    </row>
    <row r="28" spans="1:20" ht="15" customHeight="1" x14ac:dyDescent="0.2">
      <c r="A28" s="13" t="str">
        <v>Sfn</v>
      </c>
      <c r="B28" s="28">
        <v>11486</v>
      </c>
      <c r="C28" s="27" t="str">
        <v>Ray, Robbie</v>
      </c>
      <c r="D28" s="28" t="str">
        <v>SFN</v>
      </c>
      <c r="E28" s="28" t="str">
        <v>SP</v>
      </c>
      <c r="F28" s="28">
        <v>32</v>
      </c>
      <c r="G28" s="29">
        <v>182.33</v>
      </c>
      <c r="H28" s="28">
        <v>10</v>
      </c>
      <c r="I28" s="29">
        <v>191.33333333333334</v>
      </c>
      <c r="J28" s="28">
        <v>0</v>
      </c>
      <c r="K28" s="29">
        <v>0</v>
      </c>
      <c r="L28" s="37">
        <v>0</v>
      </c>
      <c r="M28"/>
      <c r="N28"/>
    </row>
    <row r="29" spans="1:20" ht="15" customHeight="1" x14ac:dyDescent="0.2">
      <c r="A29" s="13" t="str">
        <v>Sfn</v>
      </c>
      <c r="B29" s="28">
        <v>13543</v>
      </c>
      <c r="C29" s="27" t="str">
        <v>Snell, Blake</v>
      </c>
      <c r="D29" s="28" t="str">
        <v>LAN</v>
      </c>
      <c r="E29" s="28" t="str">
        <v>SP</v>
      </c>
      <c r="F29" s="28">
        <v>11</v>
      </c>
      <c r="G29" s="29">
        <v>61.33</v>
      </c>
      <c r="H29" s="28">
        <v>10</v>
      </c>
      <c r="I29" s="29">
        <v>64.333333333333329</v>
      </c>
      <c r="J29" s="28">
        <v>0</v>
      </c>
      <c r="K29" s="29">
        <v>0</v>
      </c>
      <c r="L29" s="37">
        <v>0</v>
      </c>
      <c r="M29"/>
      <c r="N29"/>
    </row>
    <row r="30" spans="1:20" ht="15" customHeight="1" x14ac:dyDescent="0.2">
      <c r="A30" s="13" t="str">
        <v>Sfn</v>
      </c>
      <c r="B30" s="28">
        <v>26253</v>
      </c>
      <c r="C30" s="27" t="str">
        <v>Nelson, Ryne</v>
      </c>
      <c r="D30" s="28" t="str">
        <v>ARN</v>
      </c>
      <c r="E30" s="28" t="str">
        <v>SP/RP</v>
      </c>
      <c r="F30" s="28">
        <v>23</v>
      </c>
      <c r="G30" s="29">
        <v>154</v>
      </c>
      <c r="H30" s="28">
        <v>10</v>
      </c>
      <c r="I30" s="29">
        <v>161.66666666666666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Sfn</v>
      </c>
      <c r="B31" s="28">
        <v>30076</v>
      </c>
      <c r="C31" s="27" t="str">
        <v>Roupp, Landen</v>
      </c>
      <c r="D31" s="28" t="str">
        <v>SFN</v>
      </c>
      <c r="E31" s="28" t="str">
        <v>SP</v>
      </c>
      <c r="F31" s="28">
        <v>22</v>
      </c>
      <c r="G31" s="29">
        <v>106.66</v>
      </c>
      <c r="H31" s="28">
        <v>10</v>
      </c>
      <c r="I31" s="29">
        <v>111.66666666666667</v>
      </c>
      <c r="J31" s="28">
        <v>0</v>
      </c>
      <c r="K31" s="29">
        <v>0</v>
      </c>
      <c r="L31" s="37">
        <v>0</v>
      </c>
    </row>
    <row r="32" spans="1:20" customFormat="1" ht="15" customHeight="1" x14ac:dyDescent="0.2">
      <c r="A32" s="13" t="str">
        <v>Sfn</v>
      </c>
      <c r="B32" s="28">
        <v>30113</v>
      </c>
      <c r="C32" s="27" t="str">
        <v>Patrick, Chad</v>
      </c>
      <c r="D32" s="28" t="str">
        <v>MLN</v>
      </c>
      <c r="E32" s="28" t="str">
        <v>SP/RP</v>
      </c>
      <c r="F32" s="28">
        <v>23</v>
      </c>
      <c r="G32" s="29">
        <v>119.66</v>
      </c>
      <c r="H32" s="28">
        <v>10</v>
      </c>
      <c r="I32" s="29">
        <v>125.33333333333333</v>
      </c>
      <c r="J32" s="28">
        <v>0</v>
      </c>
      <c r="K32" s="29">
        <v>0</v>
      </c>
      <c r="L32" s="37">
        <v>0</v>
      </c>
      <c r="M32" s="1"/>
      <c r="N32" s="1"/>
      <c r="T32" s="5"/>
    </row>
    <row r="33" spans="1:20" ht="15" customHeight="1" x14ac:dyDescent="0.2">
      <c r="A33" s="13" t="str">
        <v>Sfn</v>
      </c>
      <c r="B33" s="28">
        <v>31676</v>
      </c>
      <c r="C33" s="27" t="str">
        <v>Whisenhunt, Carson</v>
      </c>
      <c r="D33" s="28" t="str">
        <v>SFN</v>
      </c>
      <c r="E33" s="28" t="str">
        <v>SP</v>
      </c>
      <c r="F33" s="28">
        <v>5</v>
      </c>
      <c r="G33" s="29">
        <v>23.33</v>
      </c>
      <c r="H33" s="28">
        <v>10</v>
      </c>
      <c r="I33" s="29">
        <v>24.333333333333332</v>
      </c>
      <c r="J33" s="28">
        <v>0</v>
      </c>
      <c r="K33" s="29">
        <v>0</v>
      </c>
      <c r="L33" s="37">
        <v>0</v>
      </c>
      <c r="T33"/>
    </row>
    <row r="34" spans="1:20" ht="15" customHeight="1" x14ac:dyDescent="0.2">
      <c r="A34" s="13" t="str">
        <v>Sfn</v>
      </c>
      <c r="B34" s="28">
        <v>3096</v>
      </c>
      <c r="C34" s="27" t="str">
        <v>Jansen, Kenley</v>
      </c>
      <c r="D34" s="28" t="str">
        <v>LAA</v>
      </c>
      <c r="E34" s="28" t="str">
        <v>RP</v>
      </c>
      <c r="F34" s="28">
        <v>0</v>
      </c>
      <c r="G34" s="29">
        <v>59</v>
      </c>
      <c r="H34" s="28">
        <v>11</v>
      </c>
      <c r="I34" s="29">
        <v>61.666666666666664</v>
      </c>
      <c r="J34" s="28">
        <v>0</v>
      </c>
      <c r="K34" s="29">
        <v>0</v>
      </c>
      <c r="L34" s="37">
        <v>0</v>
      </c>
      <c r="T34"/>
    </row>
    <row r="35" spans="1:20" ht="15" customHeight="1" x14ac:dyDescent="0.2">
      <c r="A35" s="13" t="str">
        <v>Sfn</v>
      </c>
      <c r="B35" s="28">
        <v>15541</v>
      </c>
      <c r="C35" s="27" t="str">
        <v>Rogers, Tyler</v>
      </c>
      <c r="D35" s="28" t="str">
        <v>SFG/NYN</v>
      </c>
      <c r="E35" s="28" t="str">
        <v>RP</v>
      </c>
      <c r="F35" s="28">
        <v>0</v>
      </c>
      <c r="G35" s="29">
        <v>77.33</v>
      </c>
      <c r="H35" s="28">
        <v>11</v>
      </c>
      <c r="I35" s="29">
        <v>81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Sfn</v>
      </c>
      <c r="B36" s="28">
        <v>17897</v>
      </c>
      <c r="C36" s="27" t="str">
        <v>Cleavinger, Garrett</v>
      </c>
      <c r="D36" s="28" t="str">
        <v>TBA</v>
      </c>
      <c r="E36" s="28" t="str">
        <v>RP</v>
      </c>
      <c r="F36" s="28">
        <v>0</v>
      </c>
      <c r="G36" s="29">
        <v>61.33</v>
      </c>
      <c r="H36" s="28">
        <v>11</v>
      </c>
      <c r="I36" s="29">
        <v>64.333333333333329</v>
      </c>
      <c r="J36" s="28">
        <v>0</v>
      </c>
      <c r="K36" s="29">
        <v>0</v>
      </c>
      <c r="L36" s="37">
        <v>0</v>
      </c>
      <c r="M36"/>
      <c r="N36"/>
    </row>
    <row r="37" spans="1:20" ht="15" customHeight="1" x14ac:dyDescent="0.2">
      <c r="A37" s="13" t="str">
        <v>Sfn</v>
      </c>
      <c r="B37" s="28">
        <v>19320</v>
      </c>
      <c r="C37" s="27" t="str">
        <v>Lucchesi, Joey</v>
      </c>
      <c r="D37" s="28" t="str">
        <v>SFN</v>
      </c>
      <c r="E37" s="28" t="str">
        <v>RP</v>
      </c>
      <c r="F37" s="28">
        <v>0</v>
      </c>
      <c r="G37" s="29">
        <v>38.33</v>
      </c>
      <c r="H37" s="28">
        <v>11</v>
      </c>
      <c r="I37" s="29">
        <v>40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Sfn</v>
      </c>
      <c r="B38" s="28">
        <v>19646</v>
      </c>
      <c r="C38" s="27" t="str">
        <v>Hart, Kyle</v>
      </c>
      <c r="D38" s="28" t="str">
        <v>SDN</v>
      </c>
      <c r="E38" s="28" t="str">
        <v>RP/SP</v>
      </c>
      <c r="F38" s="28">
        <v>6</v>
      </c>
      <c r="G38" s="29">
        <v>43</v>
      </c>
      <c r="H38" s="28">
        <v>11</v>
      </c>
      <c r="I38" s="29">
        <v>45</v>
      </c>
      <c r="J38" s="28">
        <v>0</v>
      </c>
      <c r="K38" s="29">
        <v>0</v>
      </c>
      <c r="L38" s="37">
        <v>0</v>
      </c>
    </row>
    <row r="39" spans="1:20" customFormat="1" ht="15" customHeight="1" x14ac:dyDescent="0.2">
      <c r="A39" s="13" t="str">
        <v>Sfn</v>
      </c>
      <c r="B39" s="28">
        <v>20423</v>
      </c>
      <c r="C39" s="27" t="str">
        <v>Walker, Ryan</v>
      </c>
      <c r="D39" s="28" t="str">
        <v>SFN</v>
      </c>
      <c r="E39" s="28" t="str">
        <v>RP</v>
      </c>
      <c r="F39" s="28">
        <v>0</v>
      </c>
      <c r="G39" s="29">
        <v>61.33</v>
      </c>
      <c r="H39" s="28">
        <v>11</v>
      </c>
      <c r="I39" s="29">
        <v>64.333333333333329</v>
      </c>
      <c r="J39" s="28">
        <v>0</v>
      </c>
      <c r="K39" s="29">
        <v>0</v>
      </c>
      <c r="L39" s="37">
        <v>0</v>
      </c>
      <c r="T39" s="5"/>
    </row>
    <row r="40" spans="1:20" customFormat="1" ht="15" customHeight="1" x14ac:dyDescent="0.2">
      <c r="A40" s="13" t="str">
        <v>Sfn</v>
      </c>
      <c r="B40" s="28">
        <v>20629</v>
      </c>
      <c r="C40" s="27" t="str">
        <v>Phillips, Tyler</v>
      </c>
      <c r="D40" s="28" t="str">
        <v>MMN</v>
      </c>
      <c r="E40" s="28" t="str">
        <v>RP/SP</v>
      </c>
      <c r="F40" s="28">
        <v>1</v>
      </c>
      <c r="G40" s="29">
        <v>77.66</v>
      </c>
      <c r="H40" s="28">
        <v>11</v>
      </c>
      <c r="I40" s="29">
        <v>81.333333333333329</v>
      </c>
      <c r="J40" s="28">
        <v>0</v>
      </c>
      <c r="K40" s="29">
        <v>0</v>
      </c>
      <c r="L40" s="37">
        <v>0</v>
      </c>
      <c r="T40" s="5"/>
    </row>
    <row r="41" spans="1:20" ht="15" customHeight="1" x14ac:dyDescent="0.2">
      <c r="A41" s="13" t="str">
        <v>Sfn</v>
      </c>
      <c r="B41" s="28">
        <v>21662</v>
      </c>
      <c r="C41" s="27" t="str">
        <v>Alvarado, Elvis</v>
      </c>
      <c r="D41" s="28" t="str">
        <v>OAA</v>
      </c>
      <c r="E41" s="28" t="str">
        <v>RP</v>
      </c>
      <c r="F41" s="28">
        <v>0</v>
      </c>
      <c r="G41" s="29">
        <v>42.33</v>
      </c>
      <c r="H41" s="28">
        <v>11</v>
      </c>
      <c r="I41" s="29">
        <v>44.333333333333336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Sfn</v>
      </c>
      <c r="B42" s="28">
        <v>21992</v>
      </c>
      <c r="C42" s="27" t="str">
        <v>Doval, Camilo</v>
      </c>
      <c r="D42" s="28" t="str">
        <v>SFN/NYA</v>
      </c>
      <c r="E42" s="28" t="str">
        <v>RP</v>
      </c>
      <c r="F42" s="28">
        <v>0</v>
      </c>
      <c r="G42" s="29">
        <v>65.33</v>
      </c>
      <c r="H42" s="28">
        <v>11</v>
      </c>
      <c r="I42" s="29">
        <v>68.333333333333329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Sfn</v>
      </c>
      <c r="B43" s="28">
        <v>23974</v>
      </c>
      <c r="C43" s="27" t="str">
        <v>Rodriguez, Randy</v>
      </c>
      <c r="D43" s="28" t="str">
        <v>SFN</v>
      </c>
      <c r="E43" s="28" t="str">
        <v>RP</v>
      </c>
      <c r="F43" s="28">
        <v>0</v>
      </c>
      <c r="G43" s="29">
        <v>50.66</v>
      </c>
      <c r="H43" s="28">
        <v>11</v>
      </c>
      <c r="I43" s="29">
        <v>53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Sfn</v>
      </c>
      <c r="B44" s="28">
        <v>30084</v>
      </c>
      <c r="C44" s="27" t="str">
        <v>Seymour, Carson</v>
      </c>
      <c r="D44" s="28" t="str">
        <v>SFN</v>
      </c>
      <c r="E44" s="28" t="str">
        <v>RP/SP</v>
      </c>
      <c r="F44" s="28">
        <v>3</v>
      </c>
      <c r="G44" s="29">
        <v>36</v>
      </c>
      <c r="H44" s="28">
        <v>11</v>
      </c>
      <c r="I44" s="29">
        <v>37.666666666666664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Sfn</v>
      </c>
      <c r="B45" s="28">
        <v>31635</v>
      </c>
      <c r="C45" s="27" t="str">
        <v>Birdsong, Hayden</v>
      </c>
      <c r="D45" s="28" t="str">
        <v>SFN</v>
      </c>
      <c r="E45" s="28" t="str">
        <v>RP/SP</v>
      </c>
      <c r="F45" s="28">
        <v>10</v>
      </c>
      <c r="G45" s="29">
        <v>65.66</v>
      </c>
      <c r="H45" s="28">
        <v>11</v>
      </c>
      <c r="I45" s="29">
        <v>68.666666666666671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49" spans="1:9" x14ac:dyDescent="0.2">
      <c r="B49" s="1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_xlfn._xlws.FILTER(Players!$A:$I,Players!$A:$A="x-Sfn","")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51"/>
      <c r="F52" s="52"/>
      <c r="G52" s="44"/>
      <c r="H52" s="51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51"/>
      <c r="F56" s="48"/>
      <c r="G56" s="44"/>
      <c r="H56" s="51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44"/>
      <c r="C58" s="61"/>
      <c r="D58" s="59"/>
      <c r="E58" s="47"/>
      <c r="F58" s="48"/>
      <c r="G58" s="44"/>
      <c r="H58" s="47"/>
      <c r="I58" s="53"/>
    </row>
    <row r="59" spans="1:9" customFormat="1" x14ac:dyDescent="0.2">
      <c r="A59" s="13"/>
      <c r="B59" s="13"/>
      <c r="C59" s="62"/>
      <c r="D59" s="14"/>
      <c r="E59" s="51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51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51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54"/>
      <c r="E65" s="47"/>
      <c r="F65" s="13"/>
      <c r="G65" s="13"/>
      <c r="H65" s="47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47"/>
      <c r="I66" s="53"/>
    </row>
    <row r="67" spans="1:9" customFormat="1" x14ac:dyDescent="0.2">
      <c r="A67" s="13"/>
      <c r="B67" s="13"/>
      <c r="C67" s="62"/>
      <c r="D67" s="54"/>
      <c r="E67" s="47"/>
      <c r="F67" s="13"/>
      <c r="G67" s="13"/>
      <c r="H67" s="51"/>
      <c r="I67" s="53"/>
    </row>
    <row r="68" spans="1:9" customFormat="1" x14ac:dyDescent="0.2">
      <c r="A68" s="13"/>
      <c r="B68" s="13"/>
      <c r="C68" s="62"/>
      <c r="D68" s="14"/>
      <c r="E68" s="47"/>
      <c r="F68" s="13"/>
      <c r="G68" s="13"/>
      <c r="H68" s="47"/>
      <c r="I68" s="53"/>
    </row>
    <row r="69" spans="1:9" customFormat="1" x14ac:dyDescent="0.2">
      <c r="A69" s="13"/>
      <c r="B69" s="28"/>
      <c r="C69" s="27"/>
      <c r="D69" s="28"/>
      <c r="E69" s="28"/>
      <c r="F69" s="36"/>
      <c r="G69" s="29"/>
      <c r="H69" s="28"/>
      <c r="I69" s="29"/>
    </row>
    <row r="70" spans="1:9" customFormat="1" x14ac:dyDescent="0.2">
      <c r="A70" s="13"/>
      <c r="B70" s="28"/>
      <c r="C70" s="27"/>
      <c r="D70" s="28"/>
      <c r="E70" s="28"/>
      <c r="F70" s="36"/>
      <c r="G70" s="29"/>
      <c r="H70" s="28"/>
      <c r="I70" s="29"/>
    </row>
    <row r="71" spans="1:9" customFormat="1" x14ac:dyDescent="0.2">
      <c r="A71" s="13"/>
      <c r="B71" s="28"/>
      <c r="C71" s="27"/>
      <c r="D71" s="28"/>
      <c r="E71" s="28"/>
      <c r="F71" s="28"/>
      <c r="G71" s="29"/>
      <c r="H71" s="28"/>
      <c r="I71" s="29"/>
    </row>
    <row r="72" spans="1:9" customFormat="1" x14ac:dyDescent="0.2">
      <c r="A72" s="13"/>
      <c r="B72" s="28"/>
      <c r="C72" s="27"/>
      <c r="D72" s="28"/>
      <c r="E72" s="28"/>
      <c r="F72" s="36"/>
      <c r="G72" s="29"/>
      <c r="H72" s="28"/>
      <c r="I72" s="29"/>
    </row>
    <row r="73" spans="1:9" customFormat="1" x14ac:dyDescent="0.2">
      <c r="A73" s="13"/>
      <c r="B73" s="28"/>
      <c r="C73" s="27"/>
      <c r="D73" s="28"/>
      <c r="E73" s="28"/>
      <c r="F73" s="28"/>
      <c r="G73" s="29"/>
      <c r="H73" s="28"/>
      <c r="I73" s="29"/>
    </row>
    <row r="74" spans="1:9" customFormat="1" x14ac:dyDescent="0.2">
      <c r="A74" s="13"/>
      <c r="B74" s="28"/>
      <c r="C74" s="27"/>
      <c r="D74" s="28"/>
      <c r="E74" s="28"/>
      <c r="F74" s="28"/>
      <c r="G74" s="29"/>
      <c r="H74" s="28"/>
      <c r="I74" s="29"/>
    </row>
  </sheetData>
  <sortState xmlns:xlrd2="http://schemas.microsoft.com/office/spreadsheetml/2017/richdata2" ref="A31:I49">
    <sortCondition ref="H31:H49"/>
    <sortCondition ref="C31:C49"/>
  </sortState>
  <mergeCells count="2">
    <mergeCell ref="B1:D1"/>
    <mergeCell ref="G1:I1"/>
  </mergeCells>
  <conditionalFormatting sqref="D6:D48">
    <cfRule type="containsText" dxfId="34" priority="9" operator="containsText" text="SFN">
      <formula>NOT(ISERROR(SEARCH("SFN",D6)))</formula>
    </cfRule>
  </conditionalFormatting>
  <conditionalFormatting sqref="G1:I61">
    <cfRule type="cellIs" dxfId="33" priority="1" operator="equal">
      <formula>"NC"</formula>
    </cfRule>
  </conditionalFormatting>
  <conditionalFormatting sqref="G69:I1048576">
    <cfRule type="cellIs" dxfId="32" priority="5" operator="equal">
      <formula>"NC"</formula>
    </cfRule>
  </conditionalFormatting>
  <conditionalFormatting sqref="I62:I68 H67:H68">
    <cfRule type="cellIs" dxfId="31" priority="4" operator="equal">
      <formula>"NC"</formula>
    </cfRule>
  </conditionalFormatting>
  <hyperlinks>
    <hyperlink ref="I2" r:id="rId1" xr:uid="{00000000-0004-0000-13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autoPageBreaks="0"/>
  </sheetPr>
  <dimension ref="A1:T67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56</v>
      </c>
      <c r="C1" s="85"/>
      <c r="D1" s="85"/>
      <c r="F1" s="2" t="s">
        <v>1</v>
      </c>
      <c r="G1" s="87" t="s">
        <v>57</v>
      </c>
      <c r="H1" s="87"/>
      <c r="I1" s="87"/>
      <c r="K1" s="26" t="s">
        <v>115</v>
      </c>
      <c r="L1" s="10">
        <v>40</v>
      </c>
    </row>
    <row r="2" spans="1:20" x14ac:dyDescent="0.2">
      <c r="I2" s="35" t="s">
        <v>77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15"/>
      <c r="K3" s="10"/>
    </row>
    <row r="4" spans="1:20" x14ac:dyDescent="0.2">
      <c r="I4" s="15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_xlfn._xlws.FILTER(Players!$A:$L,Players!$A:$A="Sea","")</f>
        <v>Sea</v>
      </c>
      <c r="B6" s="28">
        <v>16535</v>
      </c>
      <c r="C6" s="27" t="str">
        <v>Jansen, Danny</v>
      </c>
      <c r="D6" s="28" t="str">
        <v>TBA/MLN</v>
      </c>
      <c r="E6" s="28" t="str">
        <v>CA</v>
      </c>
      <c r="F6" s="28">
        <v>0</v>
      </c>
      <c r="G6" s="28">
        <v>288</v>
      </c>
      <c r="H6" s="28">
        <v>2</v>
      </c>
      <c r="I6" s="28">
        <v>302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Sea</v>
      </c>
      <c r="B7" s="28">
        <v>25782</v>
      </c>
      <c r="C7" s="27" t="str">
        <v>Pages, Pedro</v>
      </c>
      <c r="D7" s="28" t="str">
        <v>SLN</v>
      </c>
      <c r="E7" s="28" t="str">
        <v>CA</v>
      </c>
      <c r="F7" s="28">
        <v>0</v>
      </c>
      <c r="G7" s="28">
        <v>361</v>
      </c>
      <c r="H7" s="28">
        <v>2</v>
      </c>
      <c r="I7" s="28">
        <v>379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655</v>
      </c>
      <c r="Q7"/>
      <c r="T7"/>
    </row>
    <row r="8" spans="1:20" ht="15" customHeight="1" x14ac:dyDescent="0.2">
      <c r="A8" s="13" t="str">
        <v>Sea</v>
      </c>
      <c r="B8" s="28">
        <v>29958</v>
      </c>
      <c r="C8" s="27" t="str">
        <v>Ford, Harry</v>
      </c>
      <c r="D8" s="28" t="str">
        <v>SEA</v>
      </c>
      <c r="E8" s="28" t="str">
        <v>CA</v>
      </c>
      <c r="F8" s="28">
        <v>0</v>
      </c>
      <c r="G8" s="28">
        <v>6</v>
      </c>
      <c r="H8" s="28">
        <v>2</v>
      </c>
      <c r="I8" s="28">
        <v>6</v>
      </c>
      <c r="J8" s="28">
        <v>0</v>
      </c>
      <c r="K8" s="28">
        <v>0</v>
      </c>
      <c r="L8" s="37">
        <v>0</v>
      </c>
      <c r="M8" s="5"/>
      <c r="N8" s="5"/>
      <c r="O8" s="21" t="s">
        <v>4</v>
      </c>
      <c r="P8" s="21">
        <f>SUMIF(H$6:H$49,"3",G$6:G$49)</f>
        <v>713</v>
      </c>
      <c r="Q8"/>
      <c r="R8" s="5"/>
      <c r="T8"/>
    </row>
    <row r="9" spans="1:20" ht="15" customHeight="1" x14ac:dyDescent="0.2">
      <c r="A9" s="13" t="str">
        <v>Sea</v>
      </c>
      <c r="B9" s="28">
        <v>15653</v>
      </c>
      <c r="C9" s="27" t="str">
        <v>Smith, Dominic</v>
      </c>
      <c r="D9" s="28" t="str">
        <v>SFN</v>
      </c>
      <c r="E9" s="28" t="str">
        <v>1B</v>
      </c>
      <c r="F9" s="28">
        <v>0</v>
      </c>
      <c r="G9" s="28">
        <v>204</v>
      </c>
      <c r="H9" s="28">
        <v>3</v>
      </c>
      <c r="I9" s="28">
        <v>214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1243</v>
      </c>
      <c r="Q9"/>
      <c r="R9"/>
      <c r="T9"/>
    </row>
    <row r="10" spans="1:20" ht="15" customHeight="1" x14ac:dyDescent="0.2">
      <c r="A10" s="13" t="str">
        <v>Sea</v>
      </c>
      <c r="B10" s="28">
        <v>26323</v>
      </c>
      <c r="C10" s="27" t="str">
        <v>Steer, Spencer</v>
      </c>
      <c r="D10" s="28" t="str">
        <v>CIN</v>
      </c>
      <c r="E10" s="28" t="str">
        <v>1B</v>
      </c>
      <c r="F10" s="28">
        <v>0</v>
      </c>
      <c r="G10" s="28">
        <v>509</v>
      </c>
      <c r="H10" s="28">
        <v>3</v>
      </c>
      <c r="I10" s="28">
        <v>534</v>
      </c>
      <c r="J10" s="28">
        <v>0</v>
      </c>
      <c r="K10" s="28">
        <v>0</v>
      </c>
      <c r="L10" s="37">
        <v>0</v>
      </c>
      <c r="M10" s="5"/>
      <c r="N10" s="5"/>
      <c r="O10" s="21" t="s">
        <v>8</v>
      </c>
      <c r="P10" s="21">
        <f>SUMIF(H$6:H$49,"5",G$6:G$49)</f>
        <v>824</v>
      </c>
      <c r="Q10"/>
      <c r="R10" s="5"/>
      <c r="T10"/>
    </row>
    <row r="11" spans="1:20" ht="15" customHeight="1" x14ac:dyDescent="0.2">
      <c r="A11" s="13" t="str">
        <v>Sea</v>
      </c>
      <c r="B11" s="28">
        <v>13152</v>
      </c>
      <c r="C11" s="27" t="str">
        <v>Polanco, Jorge</v>
      </c>
      <c r="D11" s="28" t="str">
        <v>SEA</v>
      </c>
      <c r="E11" s="28" t="str">
        <v>2B</v>
      </c>
      <c r="F11" s="28">
        <v>0</v>
      </c>
      <c r="G11" s="28">
        <v>471</v>
      </c>
      <c r="H11" s="28">
        <v>4</v>
      </c>
      <c r="I11" s="28">
        <v>494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1040</v>
      </c>
      <c r="Q11"/>
      <c r="T11"/>
    </row>
    <row r="12" spans="1:20" ht="15" customHeight="1" x14ac:dyDescent="0.2">
      <c r="A12" s="13" t="str">
        <v>Sea</v>
      </c>
      <c r="B12" s="28">
        <v>13613</v>
      </c>
      <c r="C12" s="27" t="str">
        <v>Marte, Ketel</v>
      </c>
      <c r="D12" s="28" t="str">
        <v>ARN</v>
      </c>
      <c r="E12" s="28" t="str">
        <v>2B</v>
      </c>
      <c r="F12" s="28">
        <v>0</v>
      </c>
      <c r="G12" s="28">
        <v>480</v>
      </c>
      <c r="H12" s="28">
        <v>4</v>
      </c>
      <c r="I12" s="28">
        <v>504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418</v>
      </c>
      <c r="Q12"/>
      <c r="T12"/>
    </row>
    <row r="13" spans="1:20" s="5" customFormat="1" ht="15" customHeight="1" x14ac:dyDescent="0.2">
      <c r="A13" s="13" t="str">
        <v>Sea</v>
      </c>
      <c r="B13" s="28">
        <v>27504</v>
      </c>
      <c r="C13" s="27" t="str">
        <v>Yorke, Nick</v>
      </c>
      <c r="D13" s="28" t="str">
        <v>PIN</v>
      </c>
      <c r="E13" s="28" t="str">
        <v>2B</v>
      </c>
      <c r="F13" s="28">
        <v>0</v>
      </c>
      <c r="G13" s="28">
        <v>69</v>
      </c>
      <c r="H13" s="28">
        <v>4</v>
      </c>
      <c r="I13" s="28">
        <v>72</v>
      </c>
      <c r="J13" s="28">
        <v>0</v>
      </c>
      <c r="K13" s="28">
        <v>0</v>
      </c>
      <c r="L13" s="37">
        <v>0</v>
      </c>
      <c r="M13" s="1"/>
      <c r="N13" s="1"/>
      <c r="O13" s="21" t="s">
        <v>20</v>
      </c>
      <c r="P13" s="22">
        <f>SUMIF(H$6:H$49,"8",G$6:G$49)</f>
        <v>1066</v>
      </c>
      <c r="Q13"/>
      <c r="R13" s="1"/>
      <c r="T13"/>
    </row>
    <row r="14" spans="1:20" s="5" customFormat="1" ht="15" customHeight="1" x14ac:dyDescent="0.2">
      <c r="A14" s="13" t="str">
        <v>Sea</v>
      </c>
      <c r="B14" s="28">
        <v>31680</v>
      </c>
      <c r="C14" s="27" t="str">
        <v>Young, Cole</v>
      </c>
      <c r="D14" s="28" t="str">
        <v>SEA</v>
      </c>
      <c r="E14" s="28" t="str">
        <v>2B</v>
      </c>
      <c r="F14" s="28">
        <v>0</v>
      </c>
      <c r="G14" s="28">
        <v>223</v>
      </c>
      <c r="H14" s="28">
        <v>4</v>
      </c>
      <c r="I14" s="28">
        <v>234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957</v>
      </c>
      <c r="Q14"/>
      <c r="T14"/>
    </row>
    <row r="15" spans="1:20" customFormat="1" ht="15" customHeight="1" x14ac:dyDescent="0.2">
      <c r="A15" s="13" t="str">
        <v>Sea</v>
      </c>
      <c r="B15" s="28">
        <v>17232</v>
      </c>
      <c r="C15" s="27" t="str">
        <v>Moncada, Yoan</v>
      </c>
      <c r="D15" s="28" t="str">
        <v>LAA</v>
      </c>
      <c r="E15" s="28" t="str">
        <v>3B</v>
      </c>
      <c r="F15" s="28">
        <v>0</v>
      </c>
      <c r="G15" s="28">
        <v>248</v>
      </c>
      <c r="H15" s="28">
        <v>5</v>
      </c>
      <c r="I15" s="28">
        <v>260</v>
      </c>
      <c r="J15" s="28">
        <v>0</v>
      </c>
      <c r="K15" s="28">
        <v>0</v>
      </c>
      <c r="L15" s="37">
        <v>0</v>
      </c>
      <c r="M15" s="1"/>
      <c r="N15" s="1"/>
      <c r="O15" s="21" t="s">
        <v>106</v>
      </c>
      <c r="P15" s="21">
        <f>SUMIF(H$6:H$49,"1",G$6:G$49)</f>
        <v>0</v>
      </c>
    </row>
    <row r="16" spans="1:20" ht="15" customHeight="1" x14ac:dyDescent="0.2">
      <c r="A16" s="13" t="str">
        <v>Sea</v>
      </c>
      <c r="B16" s="28">
        <v>22184</v>
      </c>
      <c r="C16" s="27" t="str">
        <v>Vientos, Mark</v>
      </c>
      <c r="D16" s="28" t="str">
        <v>NYN</v>
      </c>
      <c r="E16" s="28" t="str">
        <v>3B</v>
      </c>
      <c r="F16" s="28">
        <v>0</v>
      </c>
      <c r="G16" s="28">
        <v>424</v>
      </c>
      <c r="H16" s="28">
        <v>5</v>
      </c>
      <c r="I16" s="28">
        <v>445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Sea</v>
      </c>
      <c r="B17" s="28">
        <v>23691</v>
      </c>
      <c r="C17" s="27" t="str">
        <v>Tena, Jose</v>
      </c>
      <c r="D17" s="28" t="str">
        <v>WAN</v>
      </c>
      <c r="E17" s="28" t="str">
        <v>3B</v>
      </c>
      <c r="F17" s="28">
        <v>0</v>
      </c>
      <c r="G17" s="28">
        <v>152</v>
      </c>
      <c r="H17" s="28">
        <v>5</v>
      </c>
      <c r="I17" s="28">
        <v>159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s="5" customFormat="1" ht="15" customHeight="1" x14ac:dyDescent="0.2">
      <c r="A18" s="13" t="str">
        <v>Sea</v>
      </c>
      <c r="B18" s="28">
        <v>15491</v>
      </c>
      <c r="C18" s="27" t="str">
        <v>Crawford, J.P.</v>
      </c>
      <c r="D18" s="28" t="str">
        <v>SEA</v>
      </c>
      <c r="E18" s="28" t="str">
        <v>SS</v>
      </c>
      <c r="F18" s="28">
        <v>0</v>
      </c>
      <c r="G18" s="29">
        <v>570</v>
      </c>
      <c r="H18" s="28">
        <v>6</v>
      </c>
      <c r="I18" s="29">
        <v>598</v>
      </c>
      <c r="J18" s="28">
        <v>0</v>
      </c>
      <c r="K18" s="28">
        <v>0</v>
      </c>
      <c r="L18" s="37">
        <v>0</v>
      </c>
      <c r="M18" s="1"/>
      <c r="N18" s="1"/>
      <c r="O18" s="20" t="s">
        <v>99</v>
      </c>
      <c r="P18" s="20" t="s">
        <v>3</v>
      </c>
      <c r="Q18" s="20" t="s">
        <v>98</v>
      </c>
      <c r="R18" s="1"/>
      <c r="T18"/>
    </row>
    <row r="19" spans="1:20" ht="15" customHeight="1" x14ac:dyDescent="0.2">
      <c r="A19" s="13" t="str">
        <v>Sea</v>
      </c>
      <c r="B19" s="28">
        <v>25493</v>
      </c>
      <c r="C19" s="27" t="str">
        <v>Ortiz, Joey</v>
      </c>
      <c r="D19" s="28" t="str">
        <v>MLN</v>
      </c>
      <c r="E19" s="28" t="str">
        <v>SS</v>
      </c>
      <c r="F19" s="28">
        <v>0</v>
      </c>
      <c r="G19" s="29">
        <v>470</v>
      </c>
      <c r="H19" s="28">
        <v>6</v>
      </c>
      <c r="I19" s="29">
        <v>493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178</v>
      </c>
      <c r="Q19" s="22">
        <f>SUMIF(H$6:H$49,"10",G$6:G$49)</f>
        <v>1011.65</v>
      </c>
      <c r="T19"/>
    </row>
    <row r="20" spans="1:20" s="5" customFormat="1" ht="15" customHeight="1" x14ac:dyDescent="0.2">
      <c r="A20" s="13" t="str">
        <v>Sea</v>
      </c>
      <c r="B20" s="28">
        <v>16376</v>
      </c>
      <c r="C20" s="27" t="str">
        <v>Conforto, Michael</v>
      </c>
      <c r="D20" s="28" t="str">
        <v>LAN</v>
      </c>
      <c r="E20" s="28" t="str">
        <v>LF</v>
      </c>
      <c r="F20" s="28">
        <v>0</v>
      </c>
      <c r="G20" s="29">
        <v>418</v>
      </c>
      <c r="H20" s="28">
        <v>7</v>
      </c>
      <c r="I20" s="29">
        <v>438</v>
      </c>
      <c r="J20" s="28">
        <v>0</v>
      </c>
      <c r="K20" s="28">
        <v>0</v>
      </c>
      <c r="L20" s="37">
        <v>0</v>
      </c>
      <c r="M20" s="1"/>
      <c r="N20" s="1"/>
      <c r="O20" s="21" t="s">
        <v>15</v>
      </c>
      <c r="P20" s="21">
        <f>SUMIF(H$6:H$49,"11",F$6:F$49)</f>
        <v>1</v>
      </c>
      <c r="Q20" s="22">
        <f>SUMIF(H$6:H$49,"11",G$6:G$49)</f>
        <v>572.64</v>
      </c>
      <c r="R20" s="1"/>
      <c r="T20"/>
    </row>
    <row r="21" spans="1:20" s="5" customFormat="1" ht="15" customHeight="1" x14ac:dyDescent="0.2">
      <c r="A21" s="13" t="str">
        <v>Sea</v>
      </c>
      <c r="B21" s="28">
        <v>20308</v>
      </c>
      <c r="C21" s="27" t="str">
        <v>Meyers, Jake</v>
      </c>
      <c r="D21" s="28" t="str">
        <v>HOA</v>
      </c>
      <c r="E21" s="28" t="str">
        <v>CF</v>
      </c>
      <c r="F21" s="28">
        <v>0</v>
      </c>
      <c r="G21" s="29">
        <v>343</v>
      </c>
      <c r="H21" s="28">
        <v>8</v>
      </c>
      <c r="I21" s="29">
        <v>360</v>
      </c>
      <c r="J21" s="28">
        <v>0</v>
      </c>
      <c r="K21" s="28">
        <v>0</v>
      </c>
      <c r="L21" s="37">
        <v>0</v>
      </c>
      <c r="M21" s="1"/>
      <c r="N21" s="1"/>
      <c r="O21" s="1"/>
      <c r="P21" s="1"/>
      <c r="Q21" s="1">
        <f>(Q19+Q20)/162</f>
        <v>9.779567901234568</v>
      </c>
      <c r="R21" s="1"/>
      <c r="T21"/>
    </row>
    <row r="22" spans="1:20" ht="15" customHeight="1" x14ac:dyDescent="0.2">
      <c r="A22" s="13" t="str">
        <v>Sea</v>
      </c>
      <c r="B22" s="28">
        <v>23697</v>
      </c>
      <c r="C22" s="27" t="str">
        <v>Rodriguez, Julio</v>
      </c>
      <c r="D22" s="28" t="str">
        <v>SEA</v>
      </c>
      <c r="E22" s="28" t="str">
        <v>CF</v>
      </c>
      <c r="F22" s="28">
        <v>0</v>
      </c>
      <c r="G22" s="29">
        <v>652</v>
      </c>
      <c r="H22" s="28">
        <v>8</v>
      </c>
      <c r="I22" s="29">
        <v>684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Sea</v>
      </c>
      <c r="B23" s="28">
        <v>23968</v>
      </c>
      <c r="C23" s="27" t="str">
        <v>Barrosa, Jorge</v>
      </c>
      <c r="D23" s="28" t="str">
        <v>ARN</v>
      </c>
      <c r="E23" s="28" t="str">
        <v>CF/LF</v>
      </c>
      <c r="F23" s="28">
        <v>0</v>
      </c>
      <c r="G23" s="29">
        <v>71</v>
      </c>
      <c r="H23" s="28">
        <v>8</v>
      </c>
      <c r="I23" s="29">
        <v>74</v>
      </c>
      <c r="J23" s="28">
        <v>0</v>
      </c>
      <c r="K23" s="28">
        <v>0</v>
      </c>
      <c r="L23" s="37">
        <v>0</v>
      </c>
      <c r="M23"/>
      <c r="N23"/>
      <c r="O23"/>
      <c r="P23"/>
      <c r="Q23"/>
      <c r="R23"/>
      <c r="T23"/>
    </row>
    <row r="24" spans="1:20" ht="15" customHeight="1" x14ac:dyDescent="0.2">
      <c r="A24" s="13" t="str">
        <v>Sea</v>
      </c>
      <c r="B24" s="28">
        <v>13066</v>
      </c>
      <c r="C24" s="27" t="str">
        <v>Hernandez, Teoscar</v>
      </c>
      <c r="D24" s="28" t="str">
        <v>LAN</v>
      </c>
      <c r="E24" s="28" t="str">
        <v>RF</v>
      </c>
      <c r="F24" s="28">
        <v>0</v>
      </c>
      <c r="G24" s="29">
        <v>511</v>
      </c>
      <c r="H24" s="28">
        <v>9</v>
      </c>
      <c r="I24" s="29">
        <v>536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Sea</v>
      </c>
      <c r="B25" s="28">
        <v>19346</v>
      </c>
      <c r="C25" s="27" t="str">
        <v>White, Eli</v>
      </c>
      <c r="D25" s="28" t="str">
        <v>ATN</v>
      </c>
      <c r="E25" s="28" t="str">
        <v>RF/LF</v>
      </c>
      <c r="F25" s="28">
        <v>0</v>
      </c>
      <c r="G25" s="29">
        <v>256</v>
      </c>
      <c r="H25" s="28">
        <v>9</v>
      </c>
      <c r="I25" s="29">
        <v>268</v>
      </c>
      <c r="J25" s="28">
        <v>0</v>
      </c>
      <c r="K25" s="28">
        <v>0</v>
      </c>
      <c r="L25" s="37">
        <v>0</v>
      </c>
      <c r="T25"/>
    </row>
    <row r="26" spans="1:20" s="5" customFormat="1" ht="15" customHeight="1" x14ac:dyDescent="0.2">
      <c r="A26" s="13" t="str">
        <v>Sea</v>
      </c>
      <c r="B26" s="28">
        <v>21842</v>
      </c>
      <c r="C26" s="30" t="str">
        <v>Cortes, Carlos</v>
      </c>
      <c r="D26" s="28" t="str">
        <v>OAA</v>
      </c>
      <c r="E26" s="28" t="str">
        <v>RF</v>
      </c>
      <c r="F26" s="28">
        <v>0</v>
      </c>
      <c r="G26" s="29">
        <v>94</v>
      </c>
      <c r="H26" s="28">
        <v>9</v>
      </c>
      <c r="I26" s="29">
        <v>98</v>
      </c>
      <c r="J26" s="28">
        <v>0</v>
      </c>
      <c r="K26" s="28">
        <v>0</v>
      </c>
      <c r="L26" s="37">
        <v>0</v>
      </c>
      <c r="M26" s="1"/>
      <c r="N26" s="1"/>
      <c r="O26" s="1"/>
      <c r="P26" s="1"/>
      <c r="Q26" s="1"/>
      <c r="R26" s="1"/>
      <c r="T26"/>
    </row>
    <row r="27" spans="1:20" ht="15" customHeight="1" x14ac:dyDescent="0.2">
      <c r="A27" s="13" t="str">
        <v>Sea</v>
      </c>
      <c r="B27" s="28">
        <v>21871</v>
      </c>
      <c r="C27" s="30" t="str">
        <v>Encarnacion, Jerar</v>
      </c>
      <c r="D27" s="28" t="str">
        <v>SFN</v>
      </c>
      <c r="E27" s="28" t="str">
        <v>RF</v>
      </c>
      <c r="F27" s="28">
        <v>0</v>
      </c>
      <c r="G27" s="29">
        <v>55</v>
      </c>
      <c r="H27" s="28">
        <v>9</v>
      </c>
      <c r="I27" s="29">
        <v>57</v>
      </c>
      <c r="J27" s="28">
        <v>0</v>
      </c>
      <c r="K27" s="28">
        <v>0</v>
      </c>
      <c r="L27" s="37">
        <v>0</v>
      </c>
      <c r="T27"/>
    </row>
    <row r="28" spans="1:20" ht="15" customHeight="1" x14ac:dyDescent="0.2">
      <c r="A28" s="13" t="str">
        <v>Sea</v>
      </c>
      <c r="B28" s="28">
        <v>22541</v>
      </c>
      <c r="C28" s="30" t="str">
        <v>Valera, George</v>
      </c>
      <c r="D28" s="28" t="str">
        <v>CLA</v>
      </c>
      <c r="E28" s="28" t="str">
        <v>RF</v>
      </c>
      <c r="F28" s="28">
        <v>0</v>
      </c>
      <c r="G28" s="29">
        <v>41</v>
      </c>
      <c r="H28" s="28">
        <v>9</v>
      </c>
      <c r="I28" s="29">
        <v>43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Sea</v>
      </c>
      <c r="B29" s="28">
        <v>15689</v>
      </c>
      <c r="C29" s="30" t="str">
        <v>Castillo, Luis</v>
      </c>
      <c r="D29" s="28" t="str">
        <v>SEA</v>
      </c>
      <c r="E29" s="28" t="str">
        <v>SP</v>
      </c>
      <c r="F29" s="28">
        <v>32</v>
      </c>
      <c r="G29" s="29">
        <v>180.66</v>
      </c>
      <c r="H29" s="28">
        <v>10</v>
      </c>
      <c r="I29" s="29">
        <v>189.66666666666666</v>
      </c>
      <c r="J29" s="28">
        <v>0</v>
      </c>
      <c r="K29" s="29">
        <v>0</v>
      </c>
      <c r="L29" s="37">
        <v>0</v>
      </c>
      <c r="T29"/>
    </row>
    <row r="30" spans="1:20" ht="15" customHeight="1" x14ac:dyDescent="0.2">
      <c r="A30" s="13" t="str">
        <v>Sea</v>
      </c>
      <c r="B30" s="28">
        <v>17995</v>
      </c>
      <c r="C30" s="30" t="str">
        <v>Webb, Logan</v>
      </c>
      <c r="D30" s="28" t="str">
        <v>SFN</v>
      </c>
      <c r="E30" s="28" t="str">
        <v>SP</v>
      </c>
      <c r="F30" s="28">
        <v>34</v>
      </c>
      <c r="G30" s="29">
        <v>207</v>
      </c>
      <c r="H30" s="28">
        <v>10</v>
      </c>
      <c r="I30" s="29">
        <v>217.33333333333334</v>
      </c>
      <c r="J30" s="28">
        <v>0</v>
      </c>
      <c r="K30" s="29">
        <v>0</v>
      </c>
      <c r="L30" s="37">
        <v>0</v>
      </c>
      <c r="T30"/>
    </row>
    <row r="31" spans="1:20" ht="15" customHeight="1" x14ac:dyDescent="0.2">
      <c r="A31" s="13" t="str">
        <v>Sea</v>
      </c>
      <c r="B31" s="28">
        <v>22250</v>
      </c>
      <c r="C31" s="30" t="str">
        <v>Gilbert, Logan</v>
      </c>
      <c r="D31" s="28" t="str">
        <v>SEA</v>
      </c>
      <c r="E31" s="28" t="str">
        <v>SP</v>
      </c>
      <c r="F31" s="28">
        <v>25</v>
      </c>
      <c r="G31" s="29">
        <v>131</v>
      </c>
      <c r="H31" s="28">
        <v>10</v>
      </c>
      <c r="I31" s="29">
        <v>137.33333333333334</v>
      </c>
      <c r="J31" s="28">
        <v>0</v>
      </c>
      <c r="K31" s="29">
        <v>0</v>
      </c>
      <c r="L31" s="37">
        <v>0</v>
      </c>
    </row>
    <row r="32" spans="1:20" customFormat="1" ht="15" customHeight="1" x14ac:dyDescent="0.2">
      <c r="A32" s="13" t="str">
        <v>Sea</v>
      </c>
      <c r="B32" s="28">
        <v>25436</v>
      </c>
      <c r="C32" s="30" t="str">
        <v>Kirby, George</v>
      </c>
      <c r="D32" s="28" t="str">
        <v>SEA</v>
      </c>
      <c r="E32" s="28" t="str">
        <v>SP</v>
      </c>
      <c r="F32" s="28">
        <v>23</v>
      </c>
      <c r="G32" s="29">
        <v>126</v>
      </c>
      <c r="H32" s="28">
        <v>10</v>
      </c>
      <c r="I32" s="29">
        <v>132</v>
      </c>
      <c r="J32" s="28">
        <v>0</v>
      </c>
      <c r="K32" s="29">
        <v>0</v>
      </c>
      <c r="L32" s="37">
        <v>0</v>
      </c>
      <c r="T32" s="5"/>
    </row>
    <row r="33" spans="1:20" customFormat="1" ht="15" customHeight="1" x14ac:dyDescent="0.2">
      <c r="A33" s="13" t="str">
        <v>Sea</v>
      </c>
      <c r="B33" s="28">
        <v>27470</v>
      </c>
      <c r="C33" s="30" t="str">
        <v>Hancock, Emerson</v>
      </c>
      <c r="D33" s="28" t="str">
        <v>SEA</v>
      </c>
      <c r="E33" s="28" t="str">
        <v>SP</v>
      </c>
      <c r="F33" s="28">
        <v>16</v>
      </c>
      <c r="G33" s="29">
        <v>90</v>
      </c>
      <c r="H33" s="28">
        <v>10</v>
      </c>
      <c r="I33" s="29">
        <v>94.333333333333329</v>
      </c>
      <c r="J33" s="28">
        <v>0</v>
      </c>
      <c r="K33" s="29">
        <v>0</v>
      </c>
      <c r="L33" s="37">
        <v>0</v>
      </c>
      <c r="T33" s="5"/>
    </row>
    <row r="34" spans="1:20" ht="15" customHeight="1" x14ac:dyDescent="0.2">
      <c r="A34" s="13" t="str">
        <v>Sea</v>
      </c>
      <c r="B34" s="28">
        <v>29837</v>
      </c>
      <c r="C34" s="30" t="str">
        <v>Miller, Bryce</v>
      </c>
      <c r="D34" s="28" t="str">
        <v>SEA</v>
      </c>
      <c r="E34" s="28" t="str">
        <v>SP</v>
      </c>
      <c r="F34" s="28">
        <v>18</v>
      </c>
      <c r="G34" s="29">
        <v>90.33</v>
      </c>
      <c r="H34" s="28">
        <v>10</v>
      </c>
      <c r="I34" s="29">
        <v>94.666666666666671</v>
      </c>
      <c r="J34" s="28">
        <v>0</v>
      </c>
      <c r="K34" s="29">
        <v>0</v>
      </c>
      <c r="L34" s="37">
        <v>0</v>
      </c>
    </row>
    <row r="35" spans="1:20" customFormat="1" ht="15" customHeight="1" x14ac:dyDescent="0.2">
      <c r="A35" s="13" t="str">
        <v>Sea</v>
      </c>
      <c r="B35" s="28">
        <v>30279</v>
      </c>
      <c r="C35" s="30" t="str">
        <v>Woo, Bryan</v>
      </c>
      <c r="D35" s="28" t="str">
        <v>SEA</v>
      </c>
      <c r="E35" s="28" t="str">
        <v>SP</v>
      </c>
      <c r="F35" s="28">
        <v>30</v>
      </c>
      <c r="G35" s="29">
        <v>186.66</v>
      </c>
      <c r="H35" s="28">
        <v>10</v>
      </c>
      <c r="I35" s="29">
        <v>195.66666666666666</v>
      </c>
      <c r="J35" s="28">
        <v>0</v>
      </c>
      <c r="K35" s="29">
        <v>0</v>
      </c>
      <c r="L35" s="37">
        <v>0</v>
      </c>
      <c r="T35" s="5"/>
    </row>
    <row r="36" spans="1:20" ht="15" customHeight="1" x14ac:dyDescent="0.2">
      <c r="A36" s="13" t="str">
        <v>Sea</v>
      </c>
      <c r="B36" s="28">
        <v>14706</v>
      </c>
      <c r="C36" s="30" t="str">
        <v>Banda, Anthony</v>
      </c>
      <c r="D36" s="28" t="str">
        <v>LAN</v>
      </c>
      <c r="E36" s="28" t="str">
        <v>RP/SP</v>
      </c>
      <c r="F36" s="28">
        <v>1</v>
      </c>
      <c r="G36" s="29">
        <v>65</v>
      </c>
      <c r="H36" s="28">
        <v>11</v>
      </c>
      <c r="I36" s="29">
        <v>68</v>
      </c>
      <c r="J36" s="28">
        <v>0</v>
      </c>
      <c r="K36" s="29">
        <v>0</v>
      </c>
      <c r="L36" s="37">
        <v>0</v>
      </c>
    </row>
    <row r="37" spans="1:20" customFormat="1" ht="15" customHeight="1" x14ac:dyDescent="0.2">
      <c r="A37" s="13" t="str">
        <v>Sea</v>
      </c>
      <c r="B37" s="28">
        <v>14710</v>
      </c>
      <c r="C37" s="30" t="str">
        <v>Diaz, Edwin</v>
      </c>
      <c r="D37" s="28" t="str">
        <v>NYN</v>
      </c>
      <c r="E37" s="28" t="str">
        <v>RP</v>
      </c>
      <c r="F37" s="28">
        <v>0</v>
      </c>
      <c r="G37" s="29">
        <v>66.33</v>
      </c>
      <c r="H37" s="28">
        <v>11</v>
      </c>
      <c r="I37" s="29">
        <v>69.333333333333329</v>
      </c>
      <c r="J37" s="28">
        <v>0</v>
      </c>
      <c r="K37" s="29">
        <v>0</v>
      </c>
      <c r="L37" s="37">
        <v>0</v>
      </c>
      <c r="T37" s="5"/>
    </row>
    <row r="38" spans="1:20" customFormat="1" ht="15" customHeight="1" x14ac:dyDescent="0.2">
      <c r="A38" s="13" t="str">
        <v>Sea</v>
      </c>
      <c r="B38" s="28">
        <v>16122</v>
      </c>
      <c r="C38" s="30" t="str">
        <v>Romano, Jordan</v>
      </c>
      <c r="D38" s="28" t="str">
        <v>PHN</v>
      </c>
      <c r="E38" s="28" t="str">
        <v>RP</v>
      </c>
      <c r="F38" s="28">
        <v>0</v>
      </c>
      <c r="G38" s="29">
        <v>42.66</v>
      </c>
      <c r="H38" s="28">
        <v>11</v>
      </c>
      <c r="I38" s="29">
        <v>44.666666666666664</v>
      </c>
      <c r="J38" s="28">
        <v>0</v>
      </c>
      <c r="K38" s="29">
        <v>0</v>
      </c>
      <c r="L38" s="37">
        <v>0</v>
      </c>
      <c r="T38" s="5"/>
    </row>
    <row r="39" spans="1:20" ht="15" customHeight="1" x14ac:dyDescent="0.2">
      <c r="A39" s="13" t="str">
        <v>Sea</v>
      </c>
      <c r="B39" s="28">
        <v>17170</v>
      </c>
      <c r="C39" s="30" t="str">
        <v>Speier, Gabe</v>
      </c>
      <c r="D39" s="28" t="str">
        <v>SEA</v>
      </c>
      <c r="E39" s="28" t="str">
        <v>RP</v>
      </c>
      <c r="F39" s="28">
        <v>0</v>
      </c>
      <c r="G39" s="29">
        <v>62</v>
      </c>
      <c r="H39" s="28">
        <v>11</v>
      </c>
      <c r="I39" s="29">
        <v>65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Sea</v>
      </c>
      <c r="B40" s="28">
        <v>20353</v>
      </c>
      <c r="C40" s="30" t="str">
        <v>Wilson, Steven</v>
      </c>
      <c r="D40" s="28" t="str">
        <v>CHA</v>
      </c>
      <c r="E40" s="28" t="str">
        <v>RP</v>
      </c>
      <c r="F40" s="28">
        <v>0</v>
      </c>
      <c r="G40" s="29">
        <v>55.33</v>
      </c>
      <c r="H40" s="28">
        <v>11</v>
      </c>
      <c r="I40" s="29">
        <v>58</v>
      </c>
      <c r="J40" s="28">
        <v>0</v>
      </c>
      <c r="K40" s="29">
        <v>0</v>
      </c>
      <c r="L40" s="37">
        <v>0</v>
      </c>
    </row>
    <row r="41" spans="1:20" customFormat="1" ht="15" customHeight="1" x14ac:dyDescent="0.2">
      <c r="A41" s="13" t="str">
        <v>Sea</v>
      </c>
      <c r="B41" s="28">
        <v>20373</v>
      </c>
      <c r="C41" s="30" t="str">
        <v>Munoz, Andres</v>
      </c>
      <c r="D41" s="28" t="str">
        <v>SEA</v>
      </c>
      <c r="E41" s="28" t="str">
        <v>RP</v>
      </c>
      <c r="F41" s="28">
        <v>0</v>
      </c>
      <c r="G41" s="29">
        <v>62.33</v>
      </c>
      <c r="H41" s="28">
        <v>11</v>
      </c>
      <c r="I41" s="29">
        <v>65.333333333333329</v>
      </c>
      <c r="J41" s="28">
        <v>0</v>
      </c>
      <c r="K41" s="29">
        <v>0</v>
      </c>
      <c r="L41" s="37">
        <v>0</v>
      </c>
      <c r="T41" s="5"/>
    </row>
    <row r="42" spans="1:20" customFormat="1" ht="15" customHeight="1" x14ac:dyDescent="0.2">
      <c r="A42" s="13" t="str">
        <v>Sea</v>
      </c>
      <c r="B42" s="28">
        <v>20997</v>
      </c>
      <c r="C42" s="30" t="str">
        <v>Bazardo, Eduard</v>
      </c>
      <c r="D42" s="28" t="str">
        <v>SEA</v>
      </c>
      <c r="E42" s="28" t="str">
        <v>RP</v>
      </c>
      <c r="F42" s="28">
        <v>0</v>
      </c>
      <c r="G42" s="29">
        <v>78.66</v>
      </c>
      <c r="H42" s="28">
        <v>11</v>
      </c>
      <c r="I42" s="29">
        <v>82.333333333333329</v>
      </c>
      <c r="J42" s="28">
        <v>0</v>
      </c>
      <c r="K42" s="29">
        <v>0</v>
      </c>
      <c r="L42" s="37">
        <v>0</v>
      </c>
      <c r="T42" s="5"/>
    </row>
    <row r="43" spans="1:20" ht="15" customHeight="1" x14ac:dyDescent="0.2">
      <c r="A43" s="13" t="str">
        <v>Sea</v>
      </c>
      <c r="B43" s="28">
        <v>22915</v>
      </c>
      <c r="C43" s="30" t="str">
        <v>Vargas, Carlos</v>
      </c>
      <c r="D43" s="28" t="str">
        <v>SEA</v>
      </c>
      <c r="E43" s="28" t="str">
        <v>RP</v>
      </c>
      <c r="F43" s="28">
        <v>0</v>
      </c>
      <c r="G43" s="29">
        <v>77</v>
      </c>
      <c r="H43" s="28">
        <v>11</v>
      </c>
      <c r="I43" s="29">
        <v>80.666666666666671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Sea</v>
      </c>
      <c r="B44" s="28">
        <v>27494</v>
      </c>
      <c r="C44" s="27" t="str">
        <v>Beeter, Clayton</v>
      </c>
      <c r="D44" s="28" t="str">
        <v>NYA/WAN</v>
      </c>
      <c r="E44" s="28" t="str">
        <v>RP</v>
      </c>
      <c r="F44" s="28">
        <v>0</v>
      </c>
      <c r="G44" s="29">
        <v>25.33</v>
      </c>
      <c r="H44" s="28">
        <v>11</v>
      </c>
      <c r="I44" s="29">
        <v>26.333333333333332</v>
      </c>
      <c r="J44" s="28">
        <v>0</v>
      </c>
      <c r="K44" s="29">
        <v>0</v>
      </c>
      <c r="L44" s="37">
        <v>0</v>
      </c>
    </row>
    <row r="45" spans="1:20" customFormat="1" ht="15" customHeight="1" x14ac:dyDescent="0.2">
      <c r="A45" s="13" t="str">
        <v>Sea</v>
      </c>
      <c r="B45" s="28">
        <v>27775</v>
      </c>
      <c r="C45" s="27" t="str">
        <v>Nicolas, Kyle</v>
      </c>
      <c r="D45" s="28" t="str">
        <v>PIN</v>
      </c>
      <c r="E45" s="28" t="str">
        <v>RP</v>
      </c>
      <c r="F45" s="28">
        <v>0</v>
      </c>
      <c r="G45" s="29">
        <v>38</v>
      </c>
      <c r="H45" s="28">
        <v>11</v>
      </c>
      <c r="I45" s="29">
        <v>39.666666666666664</v>
      </c>
      <c r="J45" s="28">
        <v>0</v>
      </c>
      <c r="K45" s="29">
        <v>0</v>
      </c>
      <c r="L45" s="37">
        <v>0</v>
      </c>
      <c r="T45" s="5"/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customFormat="1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  <c r="T47" s="5"/>
    </row>
    <row r="48" spans="1:20" customFormat="1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  <c r="T48" s="5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_xlfn._xlws.FILTER(Players!$A:$I,Players!$A:$A="x-Sea","")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51"/>
      <c r="F52" s="52"/>
      <c r="G52" s="44"/>
      <c r="H52" s="51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14"/>
      <c r="E57" s="47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47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47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</row>
    <row r="65" spans="1:9" x14ac:dyDescent="0.2">
      <c r="A65" s="13"/>
      <c r="B65" s="13"/>
      <c r="C65" s="62"/>
      <c r="D65" s="14"/>
      <c r="E65" s="47"/>
      <c r="F65" s="13"/>
      <c r="G65" s="13"/>
      <c r="H65" s="47"/>
      <c r="I65" s="53"/>
    </row>
    <row r="66" spans="1:9" x14ac:dyDescent="0.2">
      <c r="A66" s="13"/>
      <c r="B66" s="13"/>
      <c r="C66" s="62"/>
      <c r="D66" s="14"/>
      <c r="E66" s="58"/>
      <c r="F66" s="13"/>
      <c r="G66" s="13"/>
      <c r="H66" s="47"/>
      <c r="I66" s="53"/>
    </row>
    <row r="67" spans="1:9" x14ac:dyDescent="0.2">
      <c r="A67" s="13"/>
      <c r="B67" s="13"/>
      <c r="C67" s="62"/>
      <c r="D67" s="14"/>
      <c r="E67" s="58"/>
      <c r="F67" s="13"/>
      <c r="G67" s="13"/>
      <c r="H67" s="47"/>
      <c r="I67" s="53"/>
    </row>
  </sheetData>
  <sortState xmlns:xlrd2="http://schemas.microsoft.com/office/spreadsheetml/2017/richdata2" ref="A50:I74">
    <sortCondition ref="H50:H74"/>
    <sortCondition ref="C50:C74"/>
  </sortState>
  <mergeCells count="2">
    <mergeCell ref="B1:D1"/>
    <mergeCell ref="G1:I1"/>
  </mergeCells>
  <conditionalFormatting sqref="D6:D48">
    <cfRule type="containsText" dxfId="30" priority="9" operator="containsText" text="SEA">
      <formula>NOT(ISERROR(SEARCH("SEA",D6)))</formula>
    </cfRule>
  </conditionalFormatting>
  <conditionalFormatting sqref="G1:I60">
    <cfRule type="cellIs" dxfId="29" priority="1" operator="equal">
      <formula>"NC"</formula>
    </cfRule>
  </conditionalFormatting>
  <conditionalFormatting sqref="G68:I1048576">
    <cfRule type="cellIs" dxfId="28" priority="6" operator="equal">
      <formula>"NC"</formula>
    </cfRule>
  </conditionalFormatting>
  <conditionalFormatting sqref="I61:I67 H64:H67">
    <cfRule type="cellIs" dxfId="27" priority="5" operator="equal">
      <formula>"NC"</formula>
    </cfRule>
  </conditionalFormatting>
  <printOptions horizontalCentered="1" verticalCentered="1"/>
  <pageMargins left="0.25" right="0.25" top="0.25" bottom="0" header="0.05" footer="0.3"/>
  <pageSetup orientation="portrait" horizontalDpi="4294967293" vertic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autoPageBreaks="0"/>
  </sheetPr>
  <dimension ref="A1:T68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75</v>
      </c>
      <c r="C1" s="85"/>
      <c r="D1" s="85"/>
      <c r="F1" s="2" t="s">
        <v>1</v>
      </c>
      <c r="G1" s="86" t="s">
        <v>95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96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I3" s="17"/>
      <c r="K3" s="10"/>
    </row>
    <row r="4" spans="1:20" x14ac:dyDescent="0.2">
      <c r="I4" s="17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_xlfn._xlws.FILTER(Players!$A:$L,Players!$A:$A="Sln","")</f>
        <v>Sln</v>
      </c>
      <c r="B6" s="28">
        <v>11899</v>
      </c>
      <c r="C6" s="27" t="str">
        <v>Pederson, Joc</v>
      </c>
      <c r="D6" s="28" t="str">
        <v>TEA</v>
      </c>
      <c r="E6" s="28" t="str">
        <v>DH</v>
      </c>
      <c r="F6" s="28">
        <v>0</v>
      </c>
      <c r="G6" s="28">
        <v>265</v>
      </c>
      <c r="H6" s="28">
        <v>1</v>
      </c>
      <c r="I6" s="28">
        <v>278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s="5" customFormat="1" ht="15" customHeight="1" x14ac:dyDescent="0.2">
      <c r="A7" s="13" t="str">
        <v>Sln</v>
      </c>
      <c r="B7" s="28">
        <v>19452</v>
      </c>
      <c r="C7" s="27" t="str">
        <v>Rogers, Jake</v>
      </c>
      <c r="D7" s="28" t="str">
        <v>DEA</v>
      </c>
      <c r="E7" s="28" t="str">
        <v>CA</v>
      </c>
      <c r="F7" s="28">
        <v>0</v>
      </c>
      <c r="G7" s="28">
        <v>123</v>
      </c>
      <c r="H7" s="28">
        <v>2</v>
      </c>
      <c r="I7" s="28">
        <v>129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1095</v>
      </c>
      <c r="Q7"/>
      <c r="T7"/>
    </row>
    <row r="8" spans="1:20" ht="15" customHeight="1" x14ac:dyDescent="0.2">
      <c r="A8" s="13" t="str">
        <v>Sln</v>
      </c>
      <c r="B8" s="28">
        <v>26546</v>
      </c>
      <c r="C8" s="27" t="str">
        <v>Ramirez, Agustin</v>
      </c>
      <c r="D8" s="28" t="str">
        <v>MMN</v>
      </c>
      <c r="E8" s="28" t="str">
        <v>CA</v>
      </c>
      <c r="F8" s="28">
        <v>0</v>
      </c>
      <c r="G8" s="28">
        <v>537</v>
      </c>
      <c r="H8" s="28">
        <v>2</v>
      </c>
      <c r="I8" s="28">
        <v>563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490</v>
      </c>
      <c r="Q8"/>
      <c r="T8"/>
    </row>
    <row r="9" spans="1:20" ht="15" customHeight="1" x14ac:dyDescent="0.2">
      <c r="A9" s="13" t="str">
        <v>Sln</v>
      </c>
      <c r="B9" s="28">
        <v>27464</v>
      </c>
      <c r="C9" s="27" t="str">
        <v>Dingler, Dillon</v>
      </c>
      <c r="D9" s="28" t="str">
        <v>DEA</v>
      </c>
      <c r="E9" s="28" t="str">
        <v>CA</v>
      </c>
      <c r="F9" s="28">
        <v>0</v>
      </c>
      <c r="G9" s="28">
        <v>435</v>
      </c>
      <c r="H9" s="28">
        <v>2</v>
      </c>
      <c r="I9" s="28">
        <v>456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855</v>
      </c>
      <c r="Q9"/>
      <c r="T9"/>
    </row>
    <row r="10" spans="1:20" ht="15" customHeight="1" x14ac:dyDescent="0.2">
      <c r="A10" s="13" t="str">
        <v>Sln</v>
      </c>
      <c r="B10" s="28">
        <v>11609</v>
      </c>
      <c r="C10" s="27" t="str">
        <v>Contreras, Willson</v>
      </c>
      <c r="D10" s="28" t="str">
        <v>SLN</v>
      </c>
      <c r="E10" s="28" t="str">
        <v>1B</v>
      </c>
      <c r="F10" s="28">
        <v>0</v>
      </c>
      <c r="G10" s="28">
        <v>490</v>
      </c>
      <c r="H10" s="28">
        <v>3</v>
      </c>
      <c r="I10" s="28">
        <v>514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1770</v>
      </c>
      <c r="Q10"/>
      <c r="T10"/>
    </row>
    <row r="11" spans="1:20" ht="15" customHeight="1" x14ac:dyDescent="0.2">
      <c r="A11" s="13" t="str">
        <v>Sln</v>
      </c>
      <c r="B11" s="28">
        <v>19877</v>
      </c>
      <c r="C11" s="27" t="str">
        <v>Gray, Tristan</v>
      </c>
      <c r="D11" s="28" t="str">
        <v>TBA</v>
      </c>
      <c r="E11" s="28" t="str">
        <v>2B/SS</v>
      </c>
      <c r="F11" s="28">
        <v>0</v>
      </c>
      <c r="G11" s="28">
        <v>78</v>
      </c>
      <c r="H11" s="28">
        <v>4</v>
      </c>
      <c r="I11" s="28">
        <v>81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590</v>
      </c>
      <c r="Q11"/>
      <c r="T11"/>
    </row>
    <row r="12" spans="1:20" customFormat="1" ht="15" customHeight="1" x14ac:dyDescent="0.2">
      <c r="A12" s="13" t="str">
        <v>Sln</v>
      </c>
      <c r="B12" s="28">
        <v>24679</v>
      </c>
      <c r="C12" s="27" t="str">
        <v>Donovan, Brendan</v>
      </c>
      <c r="D12" s="28" t="str">
        <v>SLN</v>
      </c>
      <c r="E12" s="28" t="str">
        <v>2B</v>
      </c>
      <c r="F12" s="28">
        <v>0</v>
      </c>
      <c r="G12" s="28">
        <v>460</v>
      </c>
      <c r="H12" s="28">
        <v>4</v>
      </c>
      <c r="I12" s="28">
        <v>483</v>
      </c>
      <c r="J12" s="28">
        <v>0</v>
      </c>
      <c r="K12" s="28">
        <v>0</v>
      </c>
      <c r="L12" s="37">
        <v>0</v>
      </c>
      <c r="M12" s="1"/>
      <c r="N12" s="1"/>
      <c r="O12" s="21" t="s">
        <v>10</v>
      </c>
      <c r="P12" s="21">
        <f>SUMIF(H$6:H$49,"7",G$6:G$49)</f>
        <v>509</v>
      </c>
    </row>
    <row r="13" spans="1:20" ht="15" customHeight="1" x14ac:dyDescent="0.2">
      <c r="A13" s="13" t="str">
        <v>Sln</v>
      </c>
      <c r="B13" s="28">
        <v>27883</v>
      </c>
      <c r="C13" s="27" t="str">
        <v>Saggese, Thomas</v>
      </c>
      <c r="D13" s="28" t="str">
        <v>SLN</v>
      </c>
      <c r="E13" s="28" t="str">
        <v>2B/SS</v>
      </c>
      <c r="F13" s="28">
        <v>0</v>
      </c>
      <c r="G13" s="28">
        <v>275</v>
      </c>
      <c r="H13" s="28">
        <v>4</v>
      </c>
      <c r="I13" s="28">
        <v>288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468</v>
      </c>
      <c r="Q13"/>
      <c r="T13"/>
    </row>
    <row r="14" spans="1:20" ht="15" customHeight="1" x14ac:dyDescent="0.2">
      <c r="A14" s="13" t="str">
        <v>Sln</v>
      </c>
      <c r="B14" s="28">
        <v>33280</v>
      </c>
      <c r="C14" s="27" t="str">
        <v>Matthews, Brice</v>
      </c>
      <c r="D14" s="28" t="str">
        <v>HOA</v>
      </c>
      <c r="E14" s="28" t="str">
        <v>2B</v>
      </c>
      <c r="F14" s="28">
        <v>0</v>
      </c>
      <c r="G14" s="28">
        <v>42</v>
      </c>
      <c r="H14" s="28">
        <v>4</v>
      </c>
      <c r="I14" s="28">
        <v>44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1146</v>
      </c>
      <c r="Q14"/>
      <c r="T14"/>
    </row>
    <row r="15" spans="1:20" ht="15" customHeight="1" x14ac:dyDescent="0.2">
      <c r="A15" s="13" t="str">
        <v>Sln</v>
      </c>
      <c r="B15" s="28">
        <v>9777</v>
      </c>
      <c r="C15" s="27" t="str">
        <v>Arenado, Nolan</v>
      </c>
      <c r="D15" s="28" t="str">
        <v>SLN</v>
      </c>
      <c r="E15" s="28" t="str">
        <v>3B</v>
      </c>
      <c r="F15" s="28">
        <v>0</v>
      </c>
      <c r="G15" s="28">
        <v>401</v>
      </c>
      <c r="H15" s="28">
        <v>5</v>
      </c>
      <c r="I15" s="28">
        <v>421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265</v>
      </c>
      <c r="Q15"/>
      <c r="T15"/>
    </row>
    <row r="16" spans="1:20" s="5" customFormat="1" ht="15" customHeight="1" x14ac:dyDescent="0.2">
      <c r="A16" s="13" t="str">
        <v>Sln</v>
      </c>
      <c r="B16" s="28">
        <v>19392</v>
      </c>
      <c r="C16" s="27" t="str">
        <v>McKinstry, Zach</v>
      </c>
      <c r="D16" s="28" t="str">
        <v>DEA</v>
      </c>
      <c r="E16" s="28" t="str">
        <v>3B/SS/RF</v>
      </c>
      <c r="F16" s="28">
        <v>0</v>
      </c>
      <c r="G16" s="28">
        <v>452</v>
      </c>
      <c r="H16" s="28">
        <v>5</v>
      </c>
      <c r="I16" s="28">
        <v>474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Sln</v>
      </c>
      <c r="B17" s="28">
        <v>20036</v>
      </c>
      <c r="C17" s="27" t="str">
        <v>Paredes, Isaac</v>
      </c>
      <c r="D17" s="28" t="str">
        <v>HOA</v>
      </c>
      <c r="E17" s="28" t="str">
        <v>3B</v>
      </c>
      <c r="F17" s="28">
        <v>0</v>
      </c>
      <c r="G17" s="28">
        <v>378</v>
      </c>
      <c r="H17" s="28">
        <v>5</v>
      </c>
      <c r="I17" s="28">
        <v>396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Sln</v>
      </c>
      <c r="B18" s="28">
        <v>22263</v>
      </c>
      <c r="C18" s="27" t="str">
        <v>Gorman, Nolan</v>
      </c>
      <c r="D18" s="28" t="str">
        <v>SLN</v>
      </c>
      <c r="E18" s="28" t="str">
        <v>3B/2B</v>
      </c>
      <c r="F18" s="28">
        <v>0</v>
      </c>
      <c r="G18" s="28">
        <v>351</v>
      </c>
      <c r="H18" s="28">
        <v>5</v>
      </c>
      <c r="I18" s="28">
        <v>368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Sln</v>
      </c>
      <c r="B19" s="28">
        <v>31765</v>
      </c>
      <c r="C19" s="27" t="str">
        <v>Alvarez, Nacho</v>
      </c>
      <c r="D19" s="28" t="str">
        <v>ATN</v>
      </c>
      <c r="E19" s="28" t="str">
        <v>3B</v>
      </c>
      <c r="F19" s="28">
        <v>0</v>
      </c>
      <c r="G19" s="29">
        <v>188</v>
      </c>
      <c r="H19" s="28">
        <v>5</v>
      </c>
      <c r="I19" s="29">
        <v>197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196</v>
      </c>
      <c r="Q19" s="22">
        <f>SUMIF(H$6:H$49,"10",G$6:G$49)</f>
        <v>1017.3100000000001</v>
      </c>
      <c r="T19"/>
    </row>
    <row r="20" spans="1:20" ht="15" customHeight="1" x14ac:dyDescent="0.2">
      <c r="A20" s="13" t="str">
        <v>Sln</v>
      </c>
      <c r="B20" s="28">
        <v>27479</v>
      </c>
      <c r="C20" s="27" t="str">
        <v>Winn, Masyn</v>
      </c>
      <c r="D20" s="28" t="str">
        <v>SLN</v>
      </c>
      <c r="E20" s="28" t="str">
        <v>SS</v>
      </c>
      <c r="F20" s="28">
        <v>0</v>
      </c>
      <c r="G20" s="29">
        <v>491</v>
      </c>
      <c r="H20" s="28">
        <v>6</v>
      </c>
      <c r="I20" s="29">
        <v>515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2</v>
      </c>
      <c r="Q20" s="22">
        <f>SUMIF(H$6:H$49,"11",G$6:G$49)</f>
        <v>452.31</v>
      </c>
      <c r="T20"/>
    </row>
    <row r="21" spans="1:20" ht="15" customHeight="1" x14ac:dyDescent="0.2">
      <c r="A21" s="13" t="str">
        <v>Sln</v>
      </c>
      <c r="B21" s="28">
        <v>30038</v>
      </c>
      <c r="C21" s="27" t="str">
        <v>Williams, Carson</v>
      </c>
      <c r="D21" s="28" t="str">
        <v>TBA</v>
      </c>
      <c r="E21" s="28" t="str">
        <v>SS</v>
      </c>
      <c r="F21" s="28">
        <v>0</v>
      </c>
      <c r="G21" s="29">
        <v>99</v>
      </c>
      <c r="H21" s="28">
        <v>6</v>
      </c>
      <c r="I21" s="29">
        <v>103</v>
      </c>
      <c r="J21" s="28">
        <v>0</v>
      </c>
      <c r="K21" s="28">
        <v>0</v>
      </c>
      <c r="L21" s="37">
        <v>0</v>
      </c>
      <c r="Q21" s="1">
        <f>(Q19+Q20)/162*1.05</f>
        <v>9.5253148148148163</v>
      </c>
      <c r="T21"/>
    </row>
    <row r="22" spans="1:20" ht="15" customHeight="1" x14ac:dyDescent="0.2">
      <c r="A22" s="13" t="str">
        <v>Sln</v>
      </c>
      <c r="B22" s="28">
        <v>21454</v>
      </c>
      <c r="C22" s="27" t="str">
        <v>Nootbaar, Lars</v>
      </c>
      <c r="D22" s="28" t="str">
        <v>SLN</v>
      </c>
      <c r="E22" s="28" t="str">
        <v>LF</v>
      </c>
      <c r="F22" s="28">
        <v>0</v>
      </c>
      <c r="G22" s="29">
        <v>509</v>
      </c>
      <c r="H22" s="28">
        <v>7</v>
      </c>
      <c r="I22" s="29">
        <v>534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Sln</v>
      </c>
      <c r="B23" s="28">
        <v>31349</v>
      </c>
      <c r="C23" s="27" t="str">
        <v>Scott, Victor</v>
      </c>
      <c r="D23" s="28" t="str">
        <v>SLN</v>
      </c>
      <c r="E23" s="28" t="str">
        <v>CF</v>
      </c>
      <c r="F23" s="28">
        <v>0</v>
      </c>
      <c r="G23" s="29">
        <v>398</v>
      </c>
      <c r="H23" s="28">
        <v>8</v>
      </c>
      <c r="I23" s="29">
        <v>417</v>
      </c>
      <c r="J23" s="28">
        <v>0</v>
      </c>
      <c r="K23" s="28">
        <v>0</v>
      </c>
      <c r="L23" s="37">
        <v>0</v>
      </c>
      <c r="T23"/>
    </row>
    <row r="24" spans="1:20" customFormat="1" ht="15" customHeight="1" x14ac:dyDescent="0.2">
      <c r="A24" s="13" t="str">
        <v>Sln</v>
      </c>
      <c r="B24" s="28">
        <v>31661</v>
      </c>
      <c r="C24" s="27" t="str">
        <v>Melton, Jacob</v>
      </c>
      <c r="D24" s="28" t="str">
        <v>HOA</v>
      </c>
      <c r="E24" s="28" t="str">
        <v>CF</v>
      </c>
      <c r="F24" s="28">
        <v>0</v>
      </c>
      <c r="G24" s="29">
        <v>70</v>
      </c>
      <c r="H24" s="28">
        <v>8</v>
      </c>
      <c r="I24" s="29">
        <v>73</v>
      </c>
      <c r="J24" s="28">
        <v>0</v>
      </c>
      <c r="K24" s="28">
        <v>0</v>
      </c>
      <c r="L24" s="37">
        <v>0</v>
      </c>
    </row>
    <row r="25" spans="1:20" ht="15" customHeight="1" x14ac:dyDescent="0.2">
      <c r="A25" s="13" t="str">
        <v>Sln</v>
      </c>
      <c r="B25" s="28">
        <v>20123</v>
      </c>
      <c r="C25" s="27" t="str">
        <v>Soto, Juan</v>
      </c>
      <c r="D25" s="28" t="str">
        <v>NYN</v>
      </c>
      <c r="E25" s="28" t="str">
        <v>RF</v>
      </c>
      <c r="F25" s="28">
        <v>0</v>
      </c>
      <c r="G25" s="29">
        <v>577</v>
      </c>
      <c r="H25" s="28">
        <v>9</v>
      </c>
      <c r="I25" s="29">
        <v>605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Sln</v>
      </c>
      <c r="B26" s="28">
        <v>22542</v>
      </c>
      <c r="C26" s="27" t="str">
        <v>Butler, Lawrence</v>
      </c>
      <c r="D26" s="28" t="str">
        <v>OAA</v>
      </c>
      <c r="E26" s="28" t="str">
        <v>RF/CF</v>
      </c>
      <c r="F26" s="28">
        <v>0</v>
      </c>
      <c r="G26" s="29">
        <v>569</v>
      </c>
      <c r="H26" s="28">
        <v>9</v>
      </c>
      <c r="I26" s="29">
        <v>597</v>
      </c>
      <c r="J26" s="28">
        <v>0</v>
      </c>
      <c r="K26" s="28">
        <v>0</v>
      </c>
      <c r="L26" s="37">
        <v>0</v>
      </c>
      <c r="T26"/>
    </row>
    <row r="27" spans="1:20" s="5" customFormat="1" ht="15" customHeight="1" x14ac:dyDescent="0.2">
      <c r="A27" s="13" t="str">
        <v>Sln</v>
      </c>
      <c r="B27" s="28">
        <v>3137</v>
      </c>
      <c r="C27" s="30" t="str">
        <v>Scherzer, Max</v>
      </c>
      <c r="D27" s="28" t="str">
        <v>TOA</v>
      </c>
      <c r="E27" s="28" t="str">
        <v>SP</v>
      </c>
      <c r="F27" s="28">
        <v>17</v>
      </c>
      <c r="G27" s="29">
        <v>85</v>
      </c>
      <c r="H27" s="28">
        <v>10</v>
      </c>
      <c r="I27" s="29">
        <v>89</v>
      </c>
      <c r="J27" s="28">
        <v>0</v>
      </c>
      <c r="K27" s="28">
        <v>0</v>
      </c>
      <c r="L27" s="37">
        <v>0</v>
      </c>
      <c r="T27"/>
    </row>
    <row r="28" spans="1:20" s="5" customFormat="1" ht="15" customHeight="1" x14ac:dyDescent="0.2">
      <c r="A28" s="13" t="str">
        <v>Sln</v>
      </c>
      <c r="B28" s="28">
        <v>8700</v>
      </c>
      <c r="C28" s="30" t="str">
        <v>Verlander, Justin</v>
      </c>
      <c r="D28" s="28" t="str">
        <v>SFN</v>
      </c>
      <c r="E28" s="28" t="str">
        <v>SP</v>
      </c>
      <c r="F28" s="28">
        <v>29</v>
      </c>
      <c r="G28" s="29">
        <v>152</v>
      </c>
      <c r="H28" s="28">
        <v>10</v>
      </c>
      <c r="I28" s="29">
        <v>159.33333333333334</v>
      </c>
      <c r="J28" s="28">
        <v>0</v>
      </c>
      <c r="K28" s="29">
        <v>0</v>
      </c>
      <c r="L28" s="37">
        <v>0</v>
      </c>
    </row>
    <row r="29" spans="1:20" s="5" customFormat="1" ht="15" customHeight="1" x14ac:dyDescent="0.2">
      <c r="A29" s="13" t="str">
        <v>Sln</v>
      </c>
      <c r="B29" s="28">
        <v>17425</v>
      </c>
      <c r="C29" s="30" t="str">
        <v>Fedde, Erick</v>
      </c>
      <c r="D29" s="28" t="str">
        <v>SLN/ATN/MLN</v>
      </c>
      <c r="E29" s="28" t="str">
        <v>SP/RP</v>
      </c>
      <c r="F29" s="28">
        <v>24</v>
      </c>
      <c r="G29" s="29">
        <v>141</v>
      </c>
      <c r="H29" s="28">
        <v>10</v>
      </c>
      <c r="I29" s="29">
        <v>148</v>
      </c>
      <c r="J29" s="28">
        <v>0</v>
      </c>
      <c r="K29" s="29">
        <v>0</v>
      </c>
      <c r="L29" s="37">
        <v>0</v>
      </c>
      <c r="M29" s="1"/>
      <c r="N29" s="1"/>
    </row>
    <row r="30" spans="1:20" customFormat="1" ht="15" customHeight="1" x14ac:dyDescent="0.2">
      <c r="A30" s="13" t="str">
        <v>Sln</v>
      </c>
      <c r="B30" s="28">
        <v>17479</v>
      </c>
      <c r="C30" s="30" t="str">
        <v>Flaherty, Jack</v>
      </c>
      <c r="D30" s="28" t="str">
        <v>DEA</v>
      </c>
      <c r="E30" s="28" t="str">
        <v>SP</v>
      </c>
      <c r="F30" s="28">
        <v>31</v>
      </c>
      <c r="G30" s="29">
        <v>161</v>
      </c>
      <c r="H30" s="28">
        <v>10</v>
      </c>
      <c r="I30" s="29">
        <v>169</v>
      </c>
      <c r="J30" s="28">
        <v>0</v>
      </c>
      <c r="K30" s="29">
        <v>0</v>
      </c>
      <c r="L30" s="37">
        <v>0</v>
      </c>
      <c r="M30" s="1"/>
      <c r="N30" s="1"/>
      <c r="T30" s="5"/>
    </row>
    <row r="31" spans="1:20" ht="15" customHeight="1" x14ac:dyDescent="0.2">
      <c r="A31" s="13" t="str">
        <v>Sln</v>
      </c>
      <c r="B31" s="28">
        <v>17874</v>
      </c>
      <c r="C31" s="30" t="str">
        <v>Cortes, Nestor</v>
      </c>
      <c r="D31" s="28" t="str">
        <v>MLN/SDN</v>
      </c>
      <c r="E31" s="28" t="str">
        <v>SP</v>
      </c>
      <c r="F31" s="28">
        <v>8</v>
      </c>
      <c r="G31" s="29">
        <v>34.33</v>
      </c>
      <c r="H31" s="28">
        <v>10</v>
      </c>
      <c r="I31" s="29">
        <v>36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Sln</v>
      </c>
      <c r="B32" s="28">
        <v>21846</v>
      </c>
      <c r="C32" s="30" t="str">
        <v>Ragans, Cole</v>
      </c>
      <c r="D32" s="28" t="str">
        <v>KCA</v>
      </c>
      <c r="E32" s="28" t="str">
        <v>SP</v>
      </c>
      <c r="F32" s="28">
        <v>13</v>
      </c>
      <c r="G32" s="29">
        <v>61.66</v>
      </c>
      <c r="H32" s="28">
        <v>10</v>
      </c>
      <c r="I32" s="29">
        <v>64.666666666666671</v>
      </c>
      <c r="J32" s="28">
        <v>0</v>
      </c>
      <c r="K32" s="29">
        <v>0</v>
      </c>
      <c r="L32" s="37">
        <v>0</v>
      </c>
    </row>
    <row r="33" spans="1:20" ht="15" customHeight="1" x14ac:dyDescent="0.2">
      <c r="A33" s="13" t="str">
        <v>Sln</v>
      </c>
      <c r="B33" s="28">
        <v>22264</v>
      </c>
      <c r="C33" s="30" t="str">
        <v>Baz, Shane</v>
      </c>
      <c r="D33" s="28" t="str">
        <v>TBA</v>
      </c>
      <c r="E33" s="28" t="str">
        <v>SP</v>
      </c>
      <c r="F33" s="28">
        <v>31</v>
      </c>
      <c r="G33" s="29">
        <v>166.33</v>
      </c>
      <c r="H33" s="28">
        <v>10</v>
      </c>
      <c r="I33" s="29">
        <v>174.33333333333334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Sln</v>
      </c>
      <c r="B34" s="28">
        <v>22294</v>
      </c>
      <c r="C34" s="30" t="str">
        <v>Liberatore, Matthew</v>
      </c>
      <c r="D34" s="28" t="str">
        <v>SLN</v>
      </c>
      <c r="E34" s="28" t="str">
        <v>SP</v>
      </c>
      <c r="F34" s="28">
        <v>29</v>
      </c>
      <c r="G34" s="29">
        <v>151.66</v>
      </c>
      <c r="H34" s="28">
        <v>10</v>
      </c>
      <c r="I34" s="29">
        <v>159</v>
      </c>
      <c r="J34" s="28">
        <v>0</v>
      </c>
      <c r="K34" s="29">
        <v>0</v>
      </c>
      <c r="L34" s="37">
        <v>0</v>
      </c>
      <c r="T34"/>
    </row>
    <row r="35" spans="1:20" ht="15" customHeight="1" x14ac:dyDescent="0.2">
      <c r="A35" s="13" t="str">
        <v>Sln</v>
      </c>
      <c r="B35" s="28">
        <v>31843</v>
      </c>
      <c r="C35" s="30" t="str">
        <v>Rocker, Kumar</v>
      </c>
      <c r="D35" s="28" t="str">
        <v>TEA</v>
      </c>
      <c r="E35" s="28" t="str">
        <v>SP</v>
      </c>
      <c r="F35" s="28">
        <v>14</v>
      </c>
      <c r="G35" s="29">
        <v>64.33</v>
      </c>
      <c r="H35" s="28">
        <v>10</v>
      </c>
      <c r="I35" s="29">
        <v>67.333333333333329</v>
      </c>
      <c r="J35" s="28">
        <v>0</v>
      </c>
      <c r="K35" s="29">
        <v>0</v>
      </c>
      <c r="L35" s="37">
        <v>0</v>
      </c>
      <c r="T35"/>
    </row>
    <row r="36" spans="1:20" ht="15" customHeight="1" x14ac:dyDescent="0.2">
      <c r="A36" s="13" t="str">
        <v>Sln</v>
      </c>
      <c r="B36" s="28">
        <v>13449</v>
      </c>
      <c r="C36" s="30" t="str">
        <v>Rogers, Taylor</v>
      </c>
      <c r="D36" s="28" t="str">
        <v>CIN/CHN</v>
      </c>
      <c r="E36" s="28" t="str">
        <v>RP</v>
      </c>
      <c r="F36" s="28">
        <v>0</v>
      </c>
      <c r="G36" s="29">
        <v>50.66</v>
      </c>
      <c r="H36" s="28">
        <v>11</v>
      </c>
      <c r="I36" s="29">
        <v>53</v>
      </c>
      <c r="J36" s="28">
        <v>0</v>
      </c>
      <c r="K36" s="29">
        <v>0</v>
      </c>
      <c r="L36" s="37">
        <v>0</v>
      </c>
    </row>
    <row r="37" spans="1:20" ht="15" customHeight="1" x14ac:dyDescent="0.2">
      <c r="A37" s="13" t="str">
        <v>Sln</v>
      </c>
      <c r="B37" s="28">
        <v>15947</v>
      </c>
      <c r="C37" s="30" t="str">
        <v>Stanek, Ryne</v>
      </c>
      <c r="D37" s="28" t="str">
        <v>NYN</v>
      </c>
      <c r="E37" s="28" t="str">
        <v>RP</v>
      </c>
      <c r="F37" s="28">
        <v>0</v>
      </c>
      <c r="G37" s="29">
        <v>56</v>
      </c>
      <c r="H37" s="28">
        <v>11</v>
      </c>
      <c r="I37" s="29">
        <v>58.666666666666664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Sln</v>
      </c>
      <c r="B38" s="28">
        <v>18138</v>
      </c>
      <c r="C38" s="30" t="str">
        <v>Helsley, Ryan</v>
      </c>
      <c r="D38" s="28" t="str">
        <v>SLN/NYN</v>
      </c>
      <c r="E38" s="28" t="str">
        <v>RP</v>
      </c>
      <c r="F38" s="28">
        <v>0</v>
      </c>
      <c r="G38" s="29">
        <v>56</v>
      </c>
      <c r="H38" s="28">
        <v>11</v>
      </c>
      <c r="I38" s="29">
        <v>58.666666666666664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Sln</v>
      </c>
      <c r="B39" s="28">
        <v>19569</v>
      </c>
      <c r="C39" s="30" t="str">
        <v>Bednar, David</v>
      </c>
      <c r="D39" s="28" t="str">
        <v>PIN/NYA</v>
      </c>
      <c r="E39" s="28" t="str">
        <v>RP</v>
      </c>
      <c r="F39" s="28">
        <v>0</v>
      </c>
      <c r="G39" s="29">
        <v>62.66</v>
      </c>
      <c r="H39" s="28">
        <v>11</v>
      </c>
      <c r="I39" s="29">
        <v>65.666666666666671</v>
      </c>
      <c r="J39" s="28">
        <v>0</v>
      </c>
      <c r="K39" s="29">
        <v>0</v>
      </c>
      <c r="L39" s="37">
        <v>0</v>
      </c>
    </row>
    <row r="40" spans="1:20" customFormat="1" ht="15" customHeight="1" x14ac:dyDescent="0.2">
      <c r="A40" s="13" t="str">
        <v>Sln</v>
      </c>
      <c r="B40" s="28">
        <v>20253</v>
      </c>
      <c r="C40" s="30" t="str">
        <v>Jax, Griffin</v>
      </c>
      <c r="D40" s="28" t="str">
        <v>MNA/TBA</v>
      </c>
      <c r="E40" s="28" t="str">
        <v>RP/SP</v>
      </c>
      <c r="F40" s="28">
        <v>2</v>
      </c>
      <c r="G40" s="29">
        <v>66</v>
      </c>
      <c r="H40" s="28">
        <v>11</v>
      </c>
      <c r="I40" s="29">
        <v>69</v>
      </c>
      <c r="J40" s="28">
        <v>0</v>
      </c>
      <c r="K40" s="29">
        <v>0</v>
      </c>
      <c r="L40" s="37">
        <v>0</v>
      </c>
      <c r="M40" s="1"/>
      <c r="N40" s="1"/>
      <c r="T40" s="5"/>
    </row>
    <row r="41" spans="1:20" ht="15" customHeight="1" x14ac:dyDescent="0.2">
      <c r="A41" s="13" t="str">
        <v>Sln</v>
      </c>
      <c r="B41" s="28">
        <v>20348</v>
      </c>
      <c r="C41" s="30" t="str">
        <v>O'Brien, Riley</v>
      </c>
      <c r="D41" s="28" t="str">
        <v>SLN</v>
      </c>
      <c r="E41" s="28" t="str">
        <v>RP</v>
      </c>
      <c r="F41" s="28">
        <v>0</v>
      </c>
      <c r="G41" s="29">
        <v>48</v>
      </c>
      <c r="H41" s="28">
        <v>11</v>
      </c>
      <c r="I41" s="29">
        <v>50.333333333333336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Sln</v>
      </c>
      <c r="B42" s="28">
        <v>27974</v>
      </c>
      <c r="C42" s="30" t="str">
        <v>Mena, Cristian</v>
      </c>
      <c r="D42" s="28" t="str">
        <v>ARN</v>
      </c>
      <c r="E42" s="28" t="str">
        <v>RP</v>
      </c>
      <c r="F42" s="28">
        <v>0</v>
      </c>
      <c r="G42" s="29">
        <v>6.66</v>
      </c>
      <c r="H42" s="28">
        <v>11</v>
      </c>
      <c r="I42" s="29">
        <v>6.666666666666667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Sln</v>
      </c>
      <c r="B43" s="28">
        <v>29519</v>
      </c>
      <c r="C43" s="30" t="str">
        <v>Graceffo, Gordon</v>
      </c>
      <c r="D43" s="28" t="str">
        <v>SLN</v>
      </c>
      <c r="E43" s="28" t="str">
        <v>RP</v>
      </c>
      <c r="F43" s="28">
        <v>0</v>
      </c>
      <c r="G43" s="29">
        <v>43</v>
      </c>
      <c r="H43" s="28">
        <v>11</v>
      </c>
      <c r="I43" s="29">
        <v>45</v>
      </c>
      <c r="J43" s="28">
        <v>0</v>
      </c>
      <c r="K43" s="29">
        <v>0</v>
      </c>
      <c r="L43" s="37">
        <v>0</v>
      </c>
    </row>
    <row r="44" spans="1:20" customFormat="1" ht="15" customHeight="1" x14ac:dyDescent="0.2">
      <c r="A44" s="13" t="str">
        <v>Sln</v>
      </c>
      <c r="B44" s="28">
        <v>29629</v>
      </c>
      <c r="C44" s="27" t="str">
        <v>Svanson, Matt</v>
      </c>
      <c r="D44" s="28" t="str">
        <v>SLN</v>
      </c>
      <c r="E44" s="28" t="str">
        <v>RP</v>
      </c>
      <c r="F44" s="28">
        <v>0</v>
      </c>
      <c r="G44" s="29">
        <v>60.33</v>
      </c>
      <c r="H44" s="28">
        <v>11</v>
      </c>
      <c r="I44" s="29">
        <v>63.333333333333336</v>
      </c>
      <c r="J44" s="28">
        <v>0</v>
      </c>
      <c r="K44" s="29">
        <v>0</v>
      </c>
      <c r="L44" s="37">
        <v>0</v>
      </c>
      <c r="T44" s="5"/>
    </row>
    <row r="45" spans="1:20" customFormat="1" ht="15" customHeight="1" x14ac:dyDescent="0.2">
      <c r="A45" s="13" t="str">
        <v>Sln</v>
      </c>
      <c r="B45" s="28">
        <v>33174</v>
      </c>
      <c r="C45" s="27" t="str">
        <v>Barco, Hunter</v>
      </c>
      <c r="D45" s="28" t="str">
        <v>PIN</v>
      </c>
      <c r="E45" s="28" t="str">
        <v>RP</v>
      </c>
      <c r="F45" s="28">
        <v>0</v>
      </c>
      <c r="G45" s="29">
        <v>3</v>
      </c>
      <c r="H45" s="28">
        <v>11</v>
      </c>
      <c r="I45" s="29">
        <v>3</v>
      </c>
      <c r="J45" s="28">
        <v>0</v>
      </c>
      <c r="K45" s="29">
        <v>0</v>
      </c>
      <c r="L45" s="37">
        <v>0</v>
      </c>
      <c r="T45" s="5"/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customFormat="1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  <c r="M48" s="1"/>
      <c r="N48" s="1"/>
      <c r="T48" s="5"/>
    </row>
    <row r="50" spans="1:9" ht="15.75" x14ac:dyDescent="0.25">
      <c r="A50" s="43" t="s">
        <v>167</v>
      </c>
    </row>
    <row r="51" spans="1:9" customFormat="1" x14ac:dyDescent="0.2">
      <c r="A51" s="13"/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51"/>
      <c r="F54" s="48"/>
      <c r="G54" s="44"/>
      <c r="H54" s="51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</row>
    <row r="57" spans="1:9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47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47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47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54"/>
      <c r="E64" s="47"/>
      <c r="F64" s="13"/>
      <c r="G64" s="13"/>
      <c r="H64" s="51"/>
      <c r="I64" s="53"/>
    </row>
    <row r="65" spans="1:9" customFormat="1" x14ac:dyDescent="0.2">
      <c r="A65" s="13"/>
      <c r="B65" s="28"/>
      <c r="C65" s="27"/>
      <c r="D65" s="28"/>
      <c r="E65" s="28"/>
      <c r="F65" s="36"/>
      <c r="G65" s="29"/>
      <c r="H65" s="28"/>
      <c r="I65" s="29"/>
    </row>
    <row r="66" spans="1:9" customFormat="1" x14ac:dyDescent="0.2">
      <c r="A66" s="13"/>
      <c r="B66" s="28"/>
      <c r="C66" s="27"/>
      <c r="D66" s="28"/>
      <c r="E66" s="28"/>
      <c r="F66" s="36"/>
      <c r="G66" s="29"/>
      <c r="H66" s="28"/>
      <c r="I66" s="29"/>
    </row>
    <row r="67" spans="1:9" customFormat="1" x14ac:dyDescent="0.2">
      <c r="A67" s="13"/>
      <c r="B67" s="28"/>
      <c r="C67" s="27"/>
      <c r="D67" s="28"/>
      <c r="E67" s="28"/>
      <c r="F67" s="36"/>
      <c r="G67" s="29"/>
      <c r="H67" s="28"/>
      <c r="I67" s="29"/>
    </row>
    <row r="68" spans="1:9" customFormat="1" x14ac:dyDescent="0.2">
      <c r="A68" s="13"/>
      <c r="B68" s="28"/>
      <c r="C68" s="27"/>
      <c r="D68" s="28"/>
      <c r="E68" s="28"/>
      <c r="F68" s="36"/>
      <c r="G68" s="29"/>
      <c r="H68" s="28"/>
      <c r="I68" s="29"/>
    </row>
  </sheetData>
  <sortState xmlns:xlrd2="http://schemas.microsoft.com/office/spreadsheetml/2017/richdata2" ref="A50:I71">
    <sortCondition ref="H50:H71"/>
    <sortCondition ref="C50:C71"/>
  </sortState>
  <mergeCells count="2">
    <mergeCell ref="B1:D1"/>
    <mergeCell ref="G1:I1"/>
  </mergeCells>
  <conditionalFormatting sqref="D6:D48">
    <cfRule type="containsText" dxfId="26" priority="7" operator="containsText" text="SLN">
      <formula>NOT(ISERROR(SEARCH("SLN",D6)))</formula>
    </cfRule>
  </conditionalFormatting>
  <conditionalFormatting sqref="G1:I62">
    <cfRule type="cellIs" dxfId="25" priority="1" operator="equal">
      <formula>"NC"</formula>
    </cfRule>
  </conditionalFormatting>
  <conditionalFormatting sqref="G65:I1048576">
    <cfRule type="cellIs" dxfId="24" priority="4" operator="equal">
      <formula>"NC"</formula>
    </cfRule>
  </conditionalFormatting>
  <conditionalFormatting sqref="I63:I64 H64">
    <cfRule type="cellIs" dxfId="23" priority="3" operator="equal">
      <formula>"NC"</formula>
    </cfRule>
  </conditionalFormatting>
  <hyperlinks>
    <hyperlink ref="I2" r:id="rId1" xr:uid="{00000000-0004-0000-15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autoPageBreaks="0"/>
  </sheetPr>
  <dimension ref="A1:T76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61</v>
      </c>
      <c r="C1" s="85"/>
      <c r="D1" s="85"/>
      <c r="F1" s="2" t="s">
        <v>1</v>
      </c>
      <c r="G1" s="86" t="s">
        <v>111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119</v>
      </c>
      <c r="K2" s="26" t="s">
        <v>114</v>
      </c>
      <c r="L2" s="10" cm="1">
        <f t="array" aca="1" ref="L2" ca="1">COUNTIF(A6:A49,RIGHT(CELL("filename",A1),3))</f>
        <v>40</v>
      </c>
    </row>
    <row r="3" spans="1:20" x14ac:dyDescent="0.2">
      <c r="G3" s="24"/>
      <c r="I3" s="8"/>
      <c r="K3" s="10"/>
    </row>
    <row r="4" spans="1:20" x14ac:dyDescent="0.2">
      <c r="G4" s="24"/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s="5" customFormat="1" ht="15" customHeight="1" x14ac:dyDescent="0.2">
      <c r="A6" s="13" t="str" cm="1">
        <f t="array" ref="A6:L45">_xlfn._xlws.FILTER(Players!$A:$L,Players!$A:$A="Toa","")</f>
        <v>Toa</v>
      </c>
      <c r="B6" s="28">
        <v>13897</v>
      </c>
      <c r="C6" s="27" t="str">
        <v>Heineman, Tyler</v>
      </c>
      <c r="D6" s="28" t="str">
        <v>TOA</v>
      </c>
      <c r="E6" s="28" t="str">
        <v>CA</v>
      </c>
      <c r="F6" s="28">
        <v>0</v>
      </c>
      <c r="G6" s="28">
        <v>149</v>
      </c>
      <c r="H6" s="28">
        <v>2</v>
      </c>
      <c r="I6" s="28">
        <v>156</v>
      </c>
      <c r="J6" s="28">
        <v>0</v>
      </c>
      <c r="K6" s="28">
        <v>0</v>
      </c>
      <c r="L6" s="37">
        <v>0</v>
      </c>
      <c r="M6" s="1"/>
      <c r="N6" s="1"/>
      <c r="O6" s="20" t="s">
        <v>100</v>
      </c>
      <c r="P6" s="20" t="s">
        <v>97</v>
      </c>
      <c r="Q6"/>
      <c r="R6" s="1"/>
      <c r="T6"/>
    </row>
    <row r="7" spans="1:20" ht="15" customHeight="1" x14ac:dyDescent="0.2">
      <c r="A7" s="13" t="str">
        <v>Toa</v>
      </c>
      <c r="B7" s="28">
        <v>22581</v>
      </c>
      <c r="C7" s="27" t="str">
        <v>Kirk, Alejandro</v>
      </c>
      <c r="D7" s="28" t="str">
        <v>TOA</v>
      </c>
      <c r="E7" s="28" t="str">
        <v>CA</v>
      </c>
      <c r="F7" s="28">
        <v>0</v>
      </c>
      <c r="G7" s="28">
        <v>451</v>
      </c>
      <c r="H7" s="28">
        <v>2</v>
      </c>
      <c r="I7" s="28">
        <v>473</v>
      </c>
      <c r="J7" s="28">
        <v>0</v>
      </c>
      <c r="K7" s="28">
        <v>0</v>
      </c>
      <c r="L7" s="37">
        <v>0</v>
      </c>
      <c r="M7" s="5"/>
      <c r="N7" s="5"/>
      <c r="O7" s="21" t="s">
        <v>88</v>
      </c>
      <c r="P7" s="21">
        <f>SUMIF(H$6:H$49,"2",G$6:G$49)</f>
        <v>852</v>
      </c>
      <c r="Q7"/>
      <c r="R7" s="5"/>
      <c r="T7"/>
    </row>
    <row r="8" spans="1:20" ht="15" customHeight="1" x14ac:dyDescent="0.2">
      <c r="A8" s="13" t="str">
        <v>Toa</v>
      </c>
      <c r="B8" s="28">
        <v>29617</v>
      </c>
      <c r="C8" s="27" t="str">
        <v>Davis, Henry</v>
      </c>
      <c r="D8" s="28" t="str">
        <v>PIN</v>
      </c>
      <c r="E8" s="28" t="str">
        <v>CA</v>
      </c>
      <c r="F8" s="28">
        <v>0</v>
      </c>
      <c r="G8" s="28">
        <v>252</v>
      </c>
      <c r="H8" s="28">
        <v>2</v>
      </c>
      <c r="I8" s="28">
        <v>264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772</v>
      </c>
      <c r="Q8"/>
      <c r="T8"/>
    </row>
    <row r="9" spans="1:20" ht="15" customHeight="1" x14ac:dyDescent="0.2">
      <c r="A9" s="13" t="str">
        <v>Toa</v>
      </c>
      <c r="B9" s="28">
        <v>19354</v>
      </c>
      <c r="C9" s="27" t="str">
        <v>Raley, Luke</v>
      </c>
      <c r="D9" s="28" t="str">
        <v>SEA</v>
      </c>
      <c r="E9" s="28" t="str">
        <v>1B/RF</v>
      </c>
      <c r="F9" s="28">
        <v>0</v>
      </c>
      <c r="G9" s="28">
        <v>183</v>
      </c>
      <c r="H9" s="28">
        <v>3</v>
      </c>
      <c r="I9" s="28">
        <v>192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1142</v>
      </c>
      <c r="Q9"/>
      <c r="T9"/>
    </row>
    <row r="10" spans="1:20" ht="15" customHeight="1" x14ac:dyDescent="0.2">
      <c r="A10" s="13" t="str">
        <v>Toa</v>
      </c>
      <c r="B10" s="28">
        <v>19611</v>
      </c>
      <c r="C10" s="27" t="str">
        <v>Guerrero Jr, Vladimir</v>
      </c>
      <c r="D10" s="28" t="str">
        <v>TOA</v>
      </c>
      <c r="E10" s="28" t="str">
        <v>1B</v>
      </c>
      <c r="F10" s="28">
        <v>0</v>
      </c>
      <c r="G10" s="28">
        <v>589</v>
      </c>
      <c r="H10" s="28">
        <v>3</v>
      </c>
      <c r="I10" s="28">
        <v>618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721</v>
      </c>
      <c r="Q10"/>
      <c r="T10"/>
    </row>
    <row r="11" spans="1:20" customFormat="1" ht="15" customHeight="1" x14ac:dyDescent="0.2">
      <c r="A11" s="13" t="str">
        <v>Toa</v>
      </c>
      <c r="B11" s="28">
        <v>22186</v>
      </c>
      <c r="C11" s="27" t="str">
        <v>Turang, Brice</v>
      </c>
      <c r="D11" s="28" t="str">
        <v>MLN</v>
      </c>
      <c r="E11" s="28" t="str">
        <v>2B</v>
      </c>
      <c r="F11" s="28">
        <v>0</v>
      </c>
      <c r="G11" s="28">
        <v>584</v>
      </c>
      <c r="H11" s="28">
        <v>4</v>
      </c>
      <c r="I11" s="28">
        <v>613</v>
      </c>
      <c r="J11" s="28">
        <v>0</v>
      </c>
      <c r="K11" s="28">
        <v>0</v>
      </c>
      <c r="L11" s="37">
        <v>0</v>
      </c>
      <c r="M11" s="1"/>
      <c r="N11" s="1"/>
      <c r="O11" s="21" t="s">
        <v>9</v>
      </c>
      <c r="P11" s="21">
        <f>SUMIF(H$6:H$49,"6",G$6:G$49)</f>
        <v>1194</v>
      </c>
      <c r="R11" s="1"/>
    </row>
    <row r="12" spans="1:20" ht="15" customHeight="1" x14ac:dyDescent="0.2">
      <c r="A12" s="13" t="str">
        <v>Toa</v>
      </c>
      <c r="B12" s="28">
        <v>27490</v>
      </c>
      <c r="C12" s="27" t="str">
        <v>Gonzales, Nick</v>
      </c>
      <c r="D12" s="28" t="str">
        <v>PIN</v>
      </c>
      <c r="E12" s="28" t="str">
        <v>2B</v>
      </c>
      <c r="F12" s="28">
        <v>0</v>
      </c>
      <c r="G12" s="28">
        <v>381</v>
      </c>
      <c r="H12" s="28">
        <v>4</v>
      </c>
      <c r="I12" s="28">
        <v>400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788</v>
      </c>
      <c r="Q12"/>
      <c r="R12"/>
      <c r="T12"/>
    </row>
    <row r="13" spans="1:20" ht="15" customHeight="1" x14ac:dyDescent="0.2">
      <c r="A13" s="13" t="str">
        <v>Toa</v>
      </c>
      <c r="B13" s="28">
        <v>27531</v>
      </c>
      <c r="C13" s="27" t="str">
        <v>Hamilton, David</v>
      </c>
      <c r="D13" s="28" t="str">
        <v>BOA</v>
      </c>
      <c r="E13" s="28" t="str">
        <v>2B</v>
      </c>
      <c r="F13" s="28">
        <v>0</v>
      </c>
      <c r="G13" s="28">
        <v>177</v>
      </c>
      <c r="H13" s="28">
        <v>4</v>
      </c>
      <c r="I13" s="28">
        <v>185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813</v>
      </c>
      <c r="Q13"/>
      <c r="T13"/>
    </row>
    <row r="14" spans="1:20" s="5" customFormat="1" ht="15" customHeight="1" x14ac:dyDescent="0.2">
      <c r="A14" s="13" t="str">
        <v>Toa</v>
      </c>
      <c r="B14" s="28">
        <v>18819</v>
      </c>
      <c r="C14" s="27" t="str">
        <v>Ibanez, Andy</v>
      </c>
      <c r="D14" s="28" t="str">
        <v>DEA</v>
      </c>
      <c r="E14" s="28" t="str">
        <v>3B</v>
      </c>
      <c r="F14" s="28">
        <v>0</v>
      </c>
      <c r="G14" s="28">
        <v>176</v>
      </c>
      <c r="H14" s="28">
        <v>5</v>
      </c>
      <c r="I14" s="28">
        <v>184</v>
      </c>
      <c r="J14" s="28">
        <v>0</v>
      </c>
      <c r="K14" s="28">
        <v>0</v>
      </c>
      <c r="L14" s="37">
        <v>0</v>
      </c>
      <c r="M14" s="1"/>
      <c r="N14" s="1"/>
      <c r="O14" s="21" t="s">
        <v>12</v>
      </c>
      <c r="P14" s="22">
        <f>SUMIF(H$6:H$49,"9",G$6:G$49)</f>
        <v>496</v>
      </c>
      <c r="Q14"/>
      <c r="R14" s="1"/>
      <c r="T14"/>
    </row>
    <row r="15" spans="1:20" s="5" customFormat="1" ht="15" customHeight="1" x14ac:dyDescent="0.2">
      <c r="A15" s="13" t="str">
        <v>Toa</v>
      </c>
      <c r="B15" s="28">
        <v>20352</v>
      </c>
      <c r="C15" s="27" t="str">
        <v>Clement, Ernie</v>
      </c>
      <c r="D15" s="28" t="str">
        <v>TOA</v>
      </c>
      <c r="E15" s="28" t="str">
        <v>3B/2B/SS</v>
      </c>
      <c r="F15" s="28">
        <v>0</v>
      </c>
      <c r="G15" s="28">
        <v>545</v>
      </c>
      <c r="H15" s="28">
        <v>5</v>
      </c>
      <c r="I15" s="28">
        <v>572</v>
      </c>
      <c r="J15" s="28">
        <v>0</v>
      </c>
      <c r="K15" s="28">
        <v>0</v>
      </c>
      <c r="L15" s="37">
        <v>0</v>
      </c>
      <c r="M15" s="1"/>
      <c r="N15" s="1"/>
      <c r="O15" s="21" t="s">
        <v>106</v>
      </c>
      <c r="P15" s="21">
        <f>SUMIF(H$6:H$49,"1",G$6:G$49)</f>
        <v>0</v>
      </c>
      <c r="Q15"/>
      <c r="R15" s="1"/>
      <c r="T15"/>
    </row>
    <row r="16" spans="1:20" ht="15" customHeight="1" x14ac:dyDescent="0.2">
      <c r="A16" s="13" t="str">
        <v>Toa</v>
      </c>
      <c r="B16" s="28">
        <v>12564</v>
      </c>
      <c r="C16" s="27" t="str">
        <v>Story, Trevor</v>
      </c>
      <c r="D16" s="28" t="str">
        <v>BOA</v>
      </c>
      <c r="E16" s="28" t="str">
        <v>SS</v>
      </c>
      <c r="F16" s="28">
        <v>0</v>
      </c>
      <c r="G16" s="28">
        <v>612</v>
      </c>
      <c r="H16" s="28">
        <v>6</v>
      </c>
      <c r="I16" s="28">
        <v>642</v>
      </c>
      <c r="J16" s="28">
        <v>0</v>
      </c>
      <c r="K16" s="28">
        <v>0</v>
      </c>
      <c r="L16" s="37">
        <v>0</v>
      </c>
      <c r="M16" s="5"/>
      <c r="N16" s="5"/>
      <c r="O16"/>
      <c r="P16"/>
      <c r="Q16"/>
      <c r="R16" s="5"/>
      <c r="T16"/>
    </row>
    <row r="17" spans="1:20" ht="15" customHeight="1" x14ac:dyDescent="0.2">
      <c r="A17" s="13" t="str">
        <v>Toa</v>
      </c>
      <c r="B17" s="28">
        <v>19612</v>
      </c>
      <c r="C17" s="27" t="str">
        <v>Bichette, Bo</v>
      </c>
      <c r="D17" s="28" t="str">
        <v>TOA</v>
      </c>
      <c r="E17" s="28" t="str">
        <v>SS</v>
      </c>
      <c r="F17" s="28">
        <v>0</v>
      </c>
      <c r="G17" s="29">
        <v>582</v>
      </c>
      <c r="H17" s="28">
        <v>6</v>
      </c>
      <c r="I17" s="29">
        <v>611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Toa</v>
      </c>
      <c r="B18" s="28">
        <v>20002</v>
      </c>
      <c r="C18" s="27" t="str">
        <v>Johnson, Bryce</v>
      </c>
      <c r="D18" s="28" t="str">
        <v>SDN</v>
      </c>
      <c r="E18" s="28" t="str">
        <v>LF/CF</v>
      </c>
      <c r="F18" s="28">
        <v>0</v>
      </c>
      <c r="G18" s="29">
        <v>76</v>
      </c>
      <c r="H18" s="28">
        <v>7</v>
      </c>
      <c r="I18" s="29">
        <v>79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s="5" customFormat="1" ht="15" customHeight="1" x14ac:dyDescent="0.2">
      <c r="A19" s="13" t="str">
        <v>Toa</v>
      </c>
      <c r="B19" s="28">
        <v>21496</v>
      </c>
      <c r="C19" s="27" t="str">
        <v>Lockridge, Brandon</v>
      </c>
      <c r="D19" s="28" t="str">
        <v>SDN/MLN</v>
      </c>
      <c r="E19" s="28" t="str">
        <v>LF/CF</v>
      </c>
      <c r="F19" s="28">
        <v>0</v>
      </c>
      <c r="G19" s="29">
        <v>134</v>
      </c>
      <c r="H19" s="28">
        <v>7</v>
      </c>
      <c r="I19" s="29">
        <v>140</v>
      </c>
      <c r="J19" s="28">
        <v>0</v>
      </c>
      <c r="K19" s="28">
        <v>0</v>
      </c>
      <c r="L19" s="37">
        <v>0</v>
      </c>
      <c r="M19" s="1"/>
      <c r="N19" s="1"/>
      <c r="O19" s="21" t="s">
        <v>13</v>
      </c>
      <c r="P19" s="21">
        <f>SUMIF(H$6:H$49,"10",F$6:F$49)</f>
        <v>193</v>
      </c>
      <c r="Q19" s="22">
        <f>SUMIF(H$6:H$49,"10",G$6:G$49)</f>
        <v>1086.6399999999999</v>
      </c>
      <c r="R19" s="1"/>
      <c r="T19"/>
    </row>
    <row r="20" spans="1:20" s="5" customFormat="1" ht="15" customHeight="1" x14ac:dyDescent="0.2">
      <c r="A20" s="13" t="str">
        <v>Toa</v>
      </c>
      <c r="B20" s="28">
        <v>21622</v>
      </c>
      <c r="C20" s="27" t="str">
        <v>McCarthy, Jake</v>
      </c>
      <c r="D20" s="28" t="str">
        <v>ARN</v>
      </c>
      <c r="E20" s="28" t="str">
        <v>LF</v>
      </c>
      <c r="F20" s="28">
        <v>0</v>
      </c>
      <c r="G20" s="29">
        <v>206</v>
      </c>
      <c r="H20" s="28">
        <v>7</v>
      </c>
      <c r="I20" s="29">
        <v>216</v>
      </c>
      <c r="J20" s="28">
        <v>0</v>
      </c>
      <c r="K20" s="28">
        <v>0</v>
      </c>
      <c r="L20" s="37">
        <v>0</v>
      </c>
      <c r="M20" s="1"/>
      <c r="N20" s="1"/>
      <c r="O20" s="21" t="s">
        <v>15</v>
      </c>
      <c r="P20" s="21">
        <f>SUMIF(H$6:H$49,"11",F$6:F$49)</f>
        <v>5</v>
      </c>
      <c r="Q20" s="22">
        <f>SUMIF(H$6:H$49,"11",G$6:G$49)</f>
        <v>454.96999999999991</v>
      </c>
      <c r="R20" s="1"/>
      <c r="T20"/>
    </row>
    <row r="21" spans="1:20" s="5" customFormat="1" ht="15" customHeight="1" x14ac:dyDescent="0.2">
      <c r="A21" s="13" t="str">
        <v>Toa</v>
      </c>
      <c r="B21" s="28">
        <v>25477</v>
      </c>
      <c r="C21" s="27" t="str">
        <v>Collins, Isaac</v>
      </c>
      <c r="D21" s="28" t="str">
        <v>MLN</v>
      </c>
      <c r="E21" s="28" t="str">
        <v>LF</v>
      </c>
      <c r="F21" s="28">
        <v>0</v>
      </c>
      <c r="G21" s="29">
        <v>372</v>
      </c>
      <c r="H21" s="28">
        <v>7</v>
      </c>
      <c r="I21" s="29">
        <v>390</v>
      </c>
      <c r="J21" s="28">
        <v>0</v>
      </c>
      <c r="K21" s="28">
        <v>0</v>
      </c>
      <c r="L21" s="37">
        <v>0</v>
      </c>
      <c r="M21" s="1"/>
      <c r="N21" s="1"/>
      <c r="O21" s="1"/>
      <c r="P21" s="1"/>
      <c r="Q21" s="1">
        <f>(Q19+Q20)/162</f>
        <v>9.5161111111111083</v>
      </c>
      <c r="R21" s="1"/>
      <c r="T21"/>
    </row>
    <row r="22" spans="1:20" s="5" customFormat="1" ht="15" customHeight="1" x14ac:dyDescent="0.2">
      <c r="A22" s="13" t="str">
        <v>Toa</v>
      </c>
      <c r="B22" s="28">
        <v>17620</v>
      </c>
      <c r="C22" s="27" t="str">
        <v>Straw, Myles</v>
      </c>
      <c r="D22" s="28" t="str">
        <v>TOA</v>
      </c>
      <c r="E22" s="28" t="str">
        <v>CF/LF</v>
      </c>
      <c r="F22" s="28">
        <v>0</v>
      </c>
      <c r="G22" s="29">
        <v>267</v>
      </c>
      <c r="H22" s="28">
        <v>8</v>
      </c>
      <c r="I22" s="29">
        <v>280</v>
      </c>
      <c r="J22" s="28">
        <v>0</v>
      </c>
      <c r="K22" s="28">
        <v>0</v>
      </c>
      <c r="L22" s="37">
        <v>0</v>
      </c>
      <c r="M22" s="1"/>
      <c r="N22" s="1"/>
      <c r="O22" s="1"/>
      <c r="P22" s="1"/>
      <c r="Q22" s="1"/>
      <c r="R22" s="1"/>
      <c r="T22"/>
    </row>
    <row r="23" spans="1:20" ht="15" customHeight="1" x14ac:dyDescent="0.2">
      <c r="A23" s="13" t="str">
        <v>Toa</v>
      </c>
      <c r="B23" s="28">
        <v>23792</v>
      </c>
      <c r="C23" s="27" t="str">
        <v>Thomas, Alek</v>
      </c>
      <c r="D23" s="28" t="str">
        <v>ARN</v>
      </c>
      <c r="E23" s="28" t="str">
        <v>CF</v>
      </c>
      <c r="F23" s="28">
        <v>0</v>
      </c>
      <c r="G23" s="29">
        <v>433</v>
      </c>
      <c r="H23" s="28">
        <v>8</v>
      </c>
      <c r="I23" s="29">
        <v>454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Toa</v>
      </c>
      <c r="B24" s="28">
        <v>26365</v>
      </c>
      <c r="C24" s="27" t="str">
        <v>DeLuca, Jonny</v>
      </c>
      <c r="D24" s="28" t="str">
        <v>TBA</v>
      </c>
      <c r="E24" s="28" t="str">
        <v>CF</v>
      </c>
      <c r="F24" s="28">
        <v>0</v>
      </c>
      <c r="G24" s="29">
        <v>57</v>
      </c>
      <c r="H24" s="28">
        <v>8</v>
      </c>
      <c r="I24" s="29">
        <v>59</v>
      </c>
      <c r="J24" s="28">
        <v>0</v>
      </c>
      <c r="K24" s="28">
        <v>0</v>
      </c>
      <c r="L24" s="37">
        <v>0</v>
      </c>
      <c r="M24"/>
      <c r="N24"/>
      <c r="O24"/>
      <c r="P24"/>
      <c r="Q24"/>
      <c r="R24"/>
      <c r="T24"/>
    </row>
    <row r="25" spans="1:20" ht="15" customHeight="1" x14ac:dyDescent="0.2">
      <c r="A25" s="13" t="str">
        <v>Toa</v>
      </c>
      <c r="B25" s="28">
        <v>31357</v>
      </c>
      <c r="C25" s="27" t="str">
        <v>Church, Nathan</v>
      </c>
      <c r="D25" s="28" t="str">
        <v>SLN</v>
      </c>
      <c r="E25" s="28" t="str">
        <v>CF</v>
      </c>
      <c r="F25" s="28">
        <v>0</v>
      </c>
      <c r="G25" s="29">
        <v>56</v>
      </c>
      <c r="H25" s="28">
        <v>8</v>
      </c>
      <c r="I25" s="29">
        <v>58</v>
      </c>
      <c r="J25" s="28">
        <v>0</v>
      </c>
      <c r="K25" s="28">
        <v>0</v>
      </c>
      <c r="L25" s="37">
        <v>0</v>
      </c>
      <c r="M25" s="5"/>
      <c r="N25" s="5"/>
      <c r="O25" s="5"/>
      <c r="P25" s="5"/>
      <c r="Q25" s="5"/>
      <c r="R25" s="5"/>
      <c r="T25"/>
    </row>
    <row r="26" spans="1:20" ht="15" customHeight="1" x14ac:dyDescent="0.2">
      <c r="A26" s="13" t="str">
        <v>Toa</v>
      </c>
      <c r="B26" s="28">
        <v>18363</v>
      </c>
      <c r="C26" s="27" t="str">
        <v>Robles, Victor</v>
      </c>
      <c r="D26" s="28" t="str">
        <v>SEA</v>
      </c>
      <c r="E26" s="28" t="str">
        <v>RF</v>
      </c>
      <c r="F26" s="28">
        <v>0</v>
      </c>
      <c r="G26" s="29">
        <v>106</v>
      </c>
      <c r="H26" s="28">
        <v>9</v>
      </c>
      <c r="I26" s="29">
        <v>111</v>
      </c>
      <c r="J26" s="28">
        <v>0</v>
      </c>
      <c r="K26" s="28">
        <v>0</v>
      </c>
      <c r="L26" s="37">
        <v>0</v>
      </c>
      <c r="M26" s="5"/>
      <c r="N26" s="5"/>
      <c r="O26" s="5"/>
      <c r="P26" s="5"/>
      <c r="Q26" s="5"/>
      <c r="R26" s="5"/>
      <c r="T26"/>
    </row>
    <row r="27" spans="1:20" ht="15" customHeight="1" x14ac:dyDescent="0.2">
      <c r="A27" s="13" t="str">
        <v>Toa</v>
      </c>
      <c r="B27" s="28">
        <v>19296</v>
      </c>
      <c r="C27" s="27" t="str">
        <v>Call, Alex</v>
      </c>
      <c r="D27" s="28" t="str">
        <v>WAN/LAD</v>
      </c>
      <c r="E27" s="28" t="str">
        <v>RF/LF</v>
      </c>
      <c r="F27" s="28">
        <v>0</v>
      </c>
      <c r="G27" s="29">
        <v>270</v>
      </c>
      <c r="H27" s="28">
        <v>9</v>
      </c>
      <c r="I27" s="29">
        <v>283</v>
      </c>
      <c r="J27" s="28">
        <v>0</v>
      </c>
      <c r="K27" s="29">
        <v>0</v>
      </c>
      <c r="L27" s="37">
        <v>0</v>
      </c>
      <c r="T27"/>
    </row>
    <row r="28" spans="1:20" customFormat="1" ht="15" customHeight="1" x14ac:dyDescent="0.2">
      <c r="A28" s="13" t="str">
        <v>Toa</v>
      </c>
      <c r="B28" s="28">
        <v>31855</v>
      </c>
      <c r="C28" s="27" t="str">
        <v>Thomas, Colby</v>
      </c>
      <c r="D28" s="28" t="str">
        <v>OAA</v>
      </c>
      <c r="E28" s="28" t="str">
        <v>RF/CF</v>
      </c>
      <c r="F28" s="28">
        <v>0</v>
      </c>
      <c r="G28" s="29">
        <v>120</v>
      </c>
      <c r="H28" s="28">
        <v>9</v>
      </c>
      <c r="I28" s="29">
        <v>126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Toa</v>
      </c>
      <c r="B29" s="28">
        <v>14078</v>
      </c>
      <c r="C29" s="27" t="str">
        <v>Wacha, Michael</v>
      </c>
      <c r="D29" s="28" t="str">
        <v>KCA</v>
      </c>
      <c r="E29" s="28" t="str">
        <v>SP</v>
      </c>
      <c r="F29" s="28">
        <v>31</v>
      </c>
      <c r="G29" s="29">
        <v>172.66</v>
      </c>
      <c r="H29" s="28">
        <v>10</v>
      </c>
      <c r="I29" s="29">
        <v>181</v>
      </c>
      <c r="J29" s="28">
        <v>0</v>
      </c>
      <c r="K29" s="29">
        <v>0</v>
      </c>
      <c r="L29" s="37">
        <v>0</v>
      </c>
    </row>
    <row r="30" spans="1:20" customFormat="1" ht="15" customHeight="1" x14ac:dyDescent="0.2">
      <c r="A30" s="13" t="str">
        <v>Toa</v>
      </c>
      <c r="B30" s="28">
        <v>14107</v>
      </c>
      <c r="C30" s="30" t="str">
        <v>Gausman, Kevin</v>
      </c>
      <c r="D30" s="28" t="str">
        <v>TOA</v>
      </c>
      <c r="E30" s="28" t="str">
        <v>SP</v>
      </c>
      <c r="F30" s="28">
        <v>32</v>
      </c>
      <c r="G30" s="29">
        <v>193</v>
      </c>
      <c r="H30" s="28">
        <v>10</v>
      </c>
      <c r="I30" s="29">
        <v>202.33333333333334</v>
      </c>
      <c r="J30" s="28">
        <v>0</v>
      </c>
      <c r="K30" s="29">
        <v>0</v>
      </c>
      <c r="L30" s="37">
        <v>0</v>
      </c>
      <c r="T30" s="5"/>
    </row>
    <row r="31" spans="1:20" ht="15" customHeight="1" x14ac:dyDescent="0.2">
      <c r="A31" s="13" t="str">
        <v>Toa</v>
      </c>
      <c r="B31" s="28">
        <v>14168</v>
      </c>
      <c r="C31" s="30" t="str">
        <v>Berrios, Jose</v>
      </c>
      <c r="D31" s="28" t="str">
        <v>TOA</v>
      </c>
      <c r="E31" s="28" t="str">
        <v>SP</v>
      </c>
      <c r="F31" s="28">
        <v>30</v>
      </c>
      <c r="G31" s="29">
        <v>166</v>
      </c>
      <c r="H31" s="28">
        <v>10</v>
      </c>
      <c r="I31" s="29">
        <v>174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Toa</v>
      </c>
      <c r="B32" s="28">
        <v>19316</v>
      </c>
      <c r="C32" s="30" t="str">
        <v>Lauer, Eric</v>
      </c>
      <c r="D32" s="28" t="str">
        <v>TOA</v>
      </c>
      <c r="E32" s="28" t="str">
        <v>SP/RP</v>
      </c>
      <c r="F32" s="28">
        <v>15</v>
      </c>
      <c r="G32" s="29">
        <v>104.66</v>
      </c>
      <c r="H32" s="28">
        <v>10</v>
      </c>
      <c r="I32" s="29">
        <v>109.66666666666667</v>
      </c>
      <c r="J32" s="28">
        <v>0</v>
      </c>
      <c r="K32" s="29">
        <v>0</v>
      </c>
      <c r="L32" s="37">
        <v>0</v>
      </c>
    </row>
    <row r="33" spans="1:20" customFormat="1" ht="15" customHeight="1" x14ac:dyDescent="0.2">
      <c r="A33" s="13" t="str">
        <v>Toa</v>
      </c>
      <c r="B33" s="28">
        <v>20633</v>
      </c>
      <c r="C33" s="30" t="str">
        <v>Kikuchi, Yusei</v>
      </c>
      <c r="D33" s="28" t="str">
        <v>LAA</v>
      </c>
      <c r="E33" s="28" t="str">
        <v>SP</v>
      </c>
      <c r="F33" s="28">
        <v>33</v>
      </c>
      <c r="G33" s="29">
        <v>178.33</v>
      </c>
      <c r="H33" s="28">
        <v>10</v>
      </c>
      <c r="I33" s="29">
        <v>187</v>
      </c>
      <c r="J33" s="28">
        <v>0</v>
      </c>
      <c r="K33" s="29">
        <v>0</v>
      </c>
      <c r="L33" s="37">
        <v>0</v>
      </c>
      <c r="T33" s="5"/>
    </row>
    <row r="34" spans="1:20" ht="15" customHeight="1" x14ac:dyDescent="0.2">
      <c r="A34" s="13" t="str">
        <v>Toa</v>
      </c>
      <c r="B34" s="28">
        <v>29869</v>
      </c>
      <c r="C34" s="30" t="str">
        <v>McGreevy, Michael</v>
      </c>
      <c r="D34" s="28" t="str">
        <v>SLN</v>
      </c>
      <c r="E34" s="28" t="str">
        <v>SP</v>
      </c>
      <c r="F34" s="28">
        <v>16</v>
      </c>
      <c r="G34" s="29">
        <v>95.66</v>
      </c>
      <c r="H34" s="28">
        <v>10</v>
      </c>
      <c r="I34" s="29">
        <v>100.33333333333333</v>
      </c>
      <c r="J34" s="28">
        <v>0</v>
      </c>
      <c r="K34" s="29">
        <v>0</v>
      </c>
      <c r="L34" s="37">
        <v>0</v>
      </c>
    </row>
    <row r="35" spans="1:20" customFormat="1" ht="15" customHeight="1" x14ac:dyDescent="0.2">
      <c r="A35" s="13" t="str">
        <v>Toa</v>
      </c>
      <c r="B35" s="28">
        <v>30182</v>
      </c>
      <c r="C35" s="30" t="str">
        <v>Warren, Will</v>
      </c>
      <c r="D35" s="28" t="str">
        <v>NYA</v>
      </c>
      <c r="E35" s="28" t="str">
        <v>SP</v>
      </c>
      <c r="F35" s="28">
        <v>33</v>
      </c>
      <c r="G35" s="29">
        <v>162.33000000000001</v>
      </c>
      <c r="H35" s="28">
        <v>10</v>
      </c>
      <c r="I35" s="29">
        <v>170.33333333333334</v>
      </c>
      <c r="J35" s="28">
        <v>0</v>
      </c>
      <c r="K35" s="29">
        <v>0</v>
      </c>
      <c r="L35" s="37">
        <v>0</v>
      </c>
      <c r="T35" s="5"/>
    </row>
    <row r="36" spans="1:20" customFormat="1" ht="15" customHeight="1" x14ac:dyDescent="0.2">
      <c r="A36" s="13" t="str">
        <v>Toa</v>
      </c>
      <c r="B36" s="28">
        <v>35456</v>
      </c>
      <c r="C36" s="30" t="str">
        <v>Yesavage, Trey</v>
      </c>
      <c r="D36" s="28" t="str">
        <v>TOA</v>
      </c>
      <c r="E36" s="28" t="str">
        <v>SP</v>
      </c>
      <c r="F36" s="28">
        <v>3</v>
      </c>
      <c r="G36" s="29">
        <v>14</v>
      </c>
      <c r="H36" s="28">
        <v>10</v>
      </c>
      <c r="I36" s="29">
        <v>14.666666666666666</v>
      </c>
      <c r="J36" s="28">
        <v>0</v>
      </c>
      <c r="K36" s="29">
        <v>0</v>
      </c>
      <c r="L36" s="37">
        <v>0</v>
      </c>
      <c r="T36" s="5"/>
    </row>
    <row r="37" spans="1:20" ht="15" customHeight="1" x14ac:dyDescent="0.2">
      <c r="A37" s="13" t="str">
        <v>Toa</v>
      </c>
      <c r="B37" s="28">
        <v>17432</v>
      </c>
      <c r="C37" s="30" t="str">
        <v>Hoffman, Jeff</v>
      </c>
      <c r="D37" s="28" t="str">
        <v>TOA</v>
      </c>
      <c r="E37" s="28" t="str">
        <v>RP</v>
      </c>
      <c r="F37" s="28">
        <v>0</v>
      </c>
      <c r="G37" s="29">
        <v>68</v>
      </c>
      <c r="H37" s="28">
        <v>11</v>
      </c>
      <c r="I37" s="29">
        <v>71.333333333333329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Toa</v>
      </c>
      <c r="B38" s="28">
        <v>21574</v>
      </c>
      <c r="C38" s="30" t="str">
        <v>Little, Brendon</v>
      </c>
      <c r="D38" s="28" t="str">
        <v>TOA</v>
      </c>
      <c r="E38" s="28" t="str">
        <v>RP</v>
      </c>
      <c r="F38" s="28">
        <v>0</v>
      </c>
      <c r="G38" s="29">
        <v>68.33</v>
      </c>
      <c r="H38" s="28">
        <v>11</v>
      </c>
      <c r="I38" s="29">
        <v>71.666666666666671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Toa</v>
      </c>
      <c r="B39" s="28">
        <v>21863</v>
      </c>
      <c r="C39" s="30" t="str">
        <v>Soriano, George</v>
      </c>
      <c r="D39" s="28" t="str">
        <v>MMN</v>
      </c>
      <c r="E39" s="28" t="str">
        <v>RP</v>
      </c>
      <c r="F39" s="28">
        <v>0</v>
      </c>
      <c r="G39" s="29">
        <v>36.659999999999997</v>
      </c>
      <c r="H39" s="28">
        <v>11</v>
      </c>
      <c r="I39" s="29">
        <v>38.333333333333336</v>
      </c>
      <c r="J39" s="28">
        <v>0</v>
      </c>
      <c r="K39" s="29">
        <v>0</v>
      </c>
      <c r="L39" s="37">
        <v>0</v>
      </c>
    </row>
    <row r="40" spans="1:20" customFormat="1" ht="15" customHeight="1" x14ac:dyDescent="0.2">
      <c r="A40" s="13" t="str">
        <v>Toa</v>
      </c>
      <c r="B40" s="28">
        <v>22288</v>
      </c>
      <c r="C40" s="30" t="str">
        <v>Englert, Mason</v>
      </c>
      <c r="D40" s="28" t="str">
        <v>TBA</v>
      </c>
      <c r="E40" s="28" t="str">
        <v>RP</v>
      </c>
      <c r="F40" s="28">
        <v>0</v>
      </c>
      <c r="G40" s="29">
        <v>44.66</v>
      </c>
      <c r="H40" s="28">
        <v>11</v>
      </c>
      <c r="I40" s="29">
        <v>46.666666666666664</v>
      </c>
      <c r="J40" s="28">
        <v>0</v>
      </c>
      <c r="K40" s="29">
        <v>0</v>
      </c>
      <c r="L40" s="37">
        <v>0</v>
      </c>
      <c r="T40" s="5"/>
    </row>
    <row r="41" spans="1:20" ht="15" customHeight="1" x14ac:dyDescent="0.2">
      <c r="A41" s="13" t="str">
        <v>Toa</v>
      </c>
      <c r="B41" s="28">
        <v>24609</v>
      </c>
      <c r="C41" s="30" t="str">
        <v>Fisher, Braydon</v>
      </c>
      <c r="D41" s="28" t="str">
        <v>TOA</v>
      </c>
      <c r="E41" s="28" t="str">
        <v>RP/SP</v>
      </c>
      <c r="F41" s="28">
        <v>1</v>
      </c>
      <c r="G41" s="29">
        <v>50</v>
      </c>
      <c r="H41" s="28">
        <v>11</v>
      </c>
      <c r="I41" s="29">
        <v>52.333333333333336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Toa</v>
      </c>
      <c r="B42" s="28">
        <v>26252</v>
      </c>
      <c r="C42" s="30" t="str">
        <v>Miller, Erik</v>
      </c>
      <c r="D42" s="28" t="str">
        <v>SFN</v>
      </c>
      <c r="E42" s="28" t="str">
        <v>RP</v>
      </c>
      <c r="F42" s="28">
        <v>0</v>
      </c>
      <c r="G42" s="29">
        <v>30</v>
      </c>
      <c r="H42" s="28">
        <v>11</v>
      </c>
      <c r="I42" s="29">
        <v>31.333333333333332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Toa</v>
      </c>
      <c r="B43" s="28">
        <v>27570</v>
      </c>
      <c r="C43" s="30" t="str">
        <v>Henry, Cole</v>
      </c>
      <c r="D43" s="28" t="str">
        <v>WAN</v>
      </c>
      <c r="E43" s="28" t="str">
        <v>RP</v>
      </c>
      <c r="F43" s="28">
        <v>0</v>
      </c>
      <c r="G43" s="29">
        <v>52.66</v>
      </c>
      <c r="H43" s="28">
        <v>11</v>
      </c>
      <c r="I43" s="29">
        <v>55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Toa</v>
      </c>
      <c r="B44" s="28">
        <v>27691</v>
      </c>
      <c r="C44" s="27" t="str">
        <v>Varland, Louis</v>
      </c>
      <c r="D44" s="28" t="str">
        <v>MNA/TOA</v>
      </c>
      <c r="E44" s="28" t="str">
        <v>RP/SP</v>
      </c>
      <c r="F44" s="28">
        <v>1</v>
      </c>
      <c r="G44" s="29">
        <v>72.66</v>
      </c>
      <c r="H44" s="28">
        <v>11</v>
      </c>
      <c r="I44" s="29">
        <v>76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Toa</v>
      </c>
      <c r="B45" s="28">
        <v>31764</v>
      </c>
      <c r="C45" s="27" t="str">
        <v>Blubaugh, AJ</v>
      </c>
      <c r="D45" s="28" t="str">
        <v>HOA</v>
      </c>
      <c r="E45" s="28" t="str">
        <v>RP/SP</v>
      </c>
      <c r="F45" s="28">
        <v>3</v>
      </c>
      <c r="G45" s="29">
        <v>32</v>
      </c>
      <c r="H45" s="28">
        <v>11</v>
      </c>
      <c r="I45" s="29">
        <v>33.333333333333336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customFormat="1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  <c r="T47" s="5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_xlfn._xlws.FILTER(Players!$A:$I,Players!$A:$A="x-Toa","")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7"/>
      <c r="G53" s="44"/>
      <c r="H53" s="47"/>
      <c r="I53" s="53"/>
    </row>
    <row r="54" spans="1:9" customFormat="1" x14ac:dyDescent="0.2">
      <c r="A54" s="13"/>
      <c r="B54" s="13"/>
      <c r="C54" s="62"/>
      <c r="D54" s="14"/>
      <c r="E54" s="47"/>
      <c r="F54" s="13"/>
      <c r="G54" s="13"/>
      <c r="H54" s="47"/>
      <c r="I54" s="53"/>
    </row>
    <row r="55" spans="1:9" customFormat="1" x14ac:dyDescent="0.2">
      <c r="A55" s="13"/>
      <c r="B55" s="13"/>
      <c r="C55" s="62"/>
      <c r="D55" s="14"/>
      <c r="E55" s="47"/>
      <c r="F55" s="13"/>
      <c r="G55" s="13"/>
      <c r="H55" s="47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58"/>
      <c r="E57" s="47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47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</row>
    <row r="61" spans="1:9" customFormat="1" x14ac:dyDescent="0.2">
      <c r="A61" s="13"/>
      <c r="B61" s="13"/>
      <c r="C61" s="62"/>
      <c r="D61" s="58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58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51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47"/>
      <c r="I67" s="53"/>
    </row>
    <row r="68" spans="1:9" customFormat="1" x14ac:dyDescent="0.2">
      <c r="A68" s="13"/>
      <c r="B68" s="28"/>
      <c r="C68" s="27"/>
      <c r="D68" s="28"/>
      <c r="E68" s="28"/>
      <c r="F68" s="36"/>
      <c r="G68" s="29"/>
      <c r="H68" s="28"/>
      <c r="I68" s="29"/>
    </row>
    <row r="69" spans="1:9" customFormat="1" x14ac:dyDescent="0.2">
      <c r="A69" s="13"/>
      <c r="B69" s="28"/>
      <c r="C69" s="27"/>
      <c r="D69" s="28"/>
      <c r="E69" s="28"/>
      <c r="F69" s="36"/>
      <c r="G69" s="29"/>
      <c r="H69" s="28"/>
      <c r="I69" s="29"/>
    </row>
    <row r="70" spans="1:9" customFormat="1" x14ac:dyDescent="0.2">
      <c r="A70" s="13"/>
      <c r="B70" s="28"/>
      <c r="C70" s="27"/>
      <c r="D70" s="28"/>
      <c r="E70" s="28"/>
      <c r="F70" s="36"/>
      <c r="G70" s="29"/>
      <c r="H70" s="28"/>
      <c r="I70" s="29"/>
    </row>
    <row r="71" spans="1:9" customFormat="1" x14ac:dyDescent="0.2">
      <c r="A71" s="13"/>
      <c r="B71" s="28"/>
      <c r="C71" s="27"/>
      <c r="D71" s="28"/>
      <c r="E71" s="28"/>
      <c r="F71" s="36"/>
      <c r="G71" s="29"/>
      <c r="H71" s="28"/>
      <c r="I71" s="29"/>
    </row>
    <row r="72" spans="1:9" customFormat="1" x14ac:dyDescent="0.2">
      <c r="A72" s="13"/>
      <c r="B72" s="28"/>
      <c r="C72" s="27"/>
      <c r="D72" s="28"/>
      <c r="E72" s="28"/>
      <c r="F72" s="28"/>
      <c r="G72" s="29"/>
      <c r="H72" s="28"/>
      <c r="I72" s="29"/>
    </row>
    <row r="73" spans="1:9" customFormat="1" x14ac:dyDescent="0.2">
      <c r="A73" s="13"/>
      <c r="B73" s="28"/>
      <c r="C73" s="27"/>
      <c r="D73" s="28"/>
      <c r="E73" s="28"/>
      <c r="F73" s="36"/>
      <c r="G73" s="29"/>
      <c r="H73" s="28"/>
      <c r="I73" s="29"/>
    </row>
    <row r="74" spans="1:9" customFormat="1" x14ac:dyDescent="0.2">
      <c r="A74" s="13"/>
      <c r="B74" s="28"/>
      <c r="C74" s="27"/>
      <c r="D74" s="28"/>
      <c r="E74" s="28"/>
      <c r="F74" s="36"/>
      <c r="G74" s="29"/>
      <c r="H74" s="28"/>
      <c r="I74" s="29"/>
    </row>
    <row r="75" spans="1:9" customFormat="1" x14ac:dyDescent="0.2">
      <c r="A75" s="13"/>
      <c r="B75" s="28"/>
      <c r="C75" s="27"/>
      <c r="D75" s="28"/>
      <c r="E75" s="28"/>
      <c r="F75" s="36"/>
      <c r="G75" s="29"/>
      <c r="H75" s="28"/>
      <c r="I75" s="29"/>
    </row>
    <row r="76" spans="1:9" customFormat="1" x14ac:dyDescent="0.2">
      <c r="A76" s="13"/>
      <c r="B76" s="28"/>
      <c r="C76" s="27"/>
      <c r="D76" s="28"/>
      <c r="E76" s="28"/>
      <c r="F76" s="36"/>
      <c r="G76" s="29"/>
      <c r="H76" s="28"/>
      <c r="I76" s="29"/>
    </row>
  </sheetData>
  <sortState xmlns:xlrd2="http://schemas.microsoft.com/office/spreadsheetml/2017/richdata2" ref="A50:I62">
    <sortCondition ref="H50:H62"/>
    <sortCondition ref="C50:C62"/>
  </sortState>
  <mergeCells count="2">
    <mergeCell ref="B1:D1"/>
    <mergeCell ref="G1:I1"/>
  </mergeCells>
  <conditionalFormatting sqref="D6:D48">
    <cfRule type="containsText" dxfId="22" priority="10" operator="containsText" text="TOA">
      <formula>NOT(ISERROR(SEARCH("TOA",D6)))</formula>
    </cfRule>
  </conditionalFormatting>
  <conditionalFormatting sqref="G1:I64">
    <cfRule type="cellIs" dxfId="21" priority="1" operator="equal">
      <formula>"NC"</formula>
    </cfRule>
  </conditionalFormatting>
  <conditionalFormatting sqref="G68:I1048576">
    <cfRule type="cellIs" dxfId="20" priority="6" operator="equal">
      <formula>"NC"</formula>
    </cfRule>
  </conditionalFormatting>
  <conditionalFormatting sqref="I65:I67 H67">
    <cfRule type="cellIs" dxfId="19" priority="5" operator="equal">
      <formula>"NC"</formula>
    </cfRule>
  </conditionalFormatting>
  <hyperlinks>
    <hyperlink ref="I2" r:id="rId1" xr:uid="{00000000-0004-0000-16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autoPageBreaks="0"/>
  </sheetPr>
  <dimension ref="A1:T72"/>
  <sheetViews>
    <sheetView showGridLines="0" zoomScale="70" zoomScaleNormal="70" zoomScaleSheetLayoutView="100" workbookViewId="0">
      <pane ySplit="5" topLeftCell="A6" activePane="bottomLeft" state="frozen"/>
      <selection activeCell="Q22" sqref="Q22"/>
      <selection pane="bottomLeft" activeCell="AB37" sqref="AB37"/>
    </sheetView>
  </sheetViews>
  <sheetFormatPr defaultColWidth="10" defaultRowHeight="15" x14ac:dyDescent="0.2"/>
  <cols>
    <col min="1" max="1" width="7.42578125" style="1" customWidth="1"/>
    <col min="2" max="2" width="11.85546875" style="10" customWidth="1"/>
    <col min="3" max="3" width="22.140625" style="1" customWidth="1"/>
    <col min="4" max="4" width="16.85546875" style="1" customWidth="1"/>
    <col min="5" max="5" width="11.5703125" style="1" customWidth="1"/>
    <col min="6" max="6" width="10" style="1" customWidth="1"/>
    <col min="7" max="7" width="9.85546875" style="1" customWidth="1"/>
    <col min="8" max="8" width="4.42578125" style="1" customWidth="1"/>
    <col min="9" max="9" width="16.85546875" style="1" customWidth="1"/>
    <col min="10" max="10" width="11" style="1" customWidth="1"/>
    <col min="11" max="11" width="9.140625" style="1" customWidth="1"/>
    <col min="12" max="12" width="9" style="1" bestFit="1" customWidth="1"/>
    <col min="13" max="19" width="10" style="1"/>
    <col min="20" max="20" width="10" style="5"/>
    <col min="21" max="16384" width="10" style="1"/>
  </cols>
  <sheetData>
    <row r="1" spans="1:20" ht="27" thickBot="1" x14ac:dyDescent="0.45">
      <c r="A1" s="2" t="s">
        <v>0</v>
      </c>
      <c r="B1" s="85" t="s">
        <v>62</v>
      </c>
      <c r="C1" s="85"/>
      <c r="D1" s="85"/>
      <c r="F1" s="2" t="s">
        <v>1</v>
      </c>
      <c r="G1" s="86" t="s">
        <v>78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79</v>
      </c>
      <c r="K2" s="26" t="s">
        <v>114</v>
      </c>
      <c r="L2" s="10" cm="1">
        <f t="array" aca="1" ref="L2" ca="1">COUNTIF(A6:A47,RIGHT(CELL("filename",A1),3))</f>
        <v>40</v>
      </c>
    </row>
    <row r="3" spans="1:20" x14ac:dyDescent="0.2">
      <c r="I3" s="8"/>
      <c r="K3" s="10"/>
    </row>
    <row r="4" spans="1:20" x14ac:dyDescent="0.2">
      <c r="I4" s="8"/>
      <c r="K4" s="10"/>
    </row>
    <row r="5" spans="1:20" s="5" customFormat="1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_xlfn._xlws.FILTER(Players!$A:$L,Players!$A:$A="Wan","")</f>
        <v>Wan</v>
      </c>
      <c r="B6" s="28">
        <v>19610</v>
      </c>
      <c r="C6" s="27" t="str">
        <v>Ruiz, Keibert</v>
      </c>
      <c r="D6" s="28" t="str">
        <v>WAN</v>
      </c>
      <c r="E6" s="28" t="str">
        <v>CA</v>
      </c>
      <c r="F6" s="28">
        <v>0</v>
      </c>
      <c r="G6" s="28">
        <v>255</v>
      </c>
      <c r="H6" s="28">
        <v>2</v>
      </c>
      <c r="I6" s="28">
        <v>267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customFormat="1" ht="15" customHeight="1" x14ac:dyDescent="0.2">
      <c r="A7" s="13" t="str">
        <v>Wan</v>
      </c>
      <c r="B7" s="28">
        <v>21538</v>
      </c>
      <c r="C7" s="27" t="str">
        <v>Fortes, Nick</v>
      </c>
      <c r="D7" s="28" t="str">
        <v>MMN/TBA</v>
      </c>
      <c r="E7" s="28" t="str">
        <v>CA</v>
      </c>
      <c r="F7" s="28">
        <v>0</v>
      </c>
      <c r="G7" s="28">
        <v>218</v>
      </c>
      <c r="H7" s="28">
        <v>2</v>
      </c>
      <c r="I7" s="28">
        <v>228</v>
      </c>
      <c r="J7" s="28">
        <v>0</v>
      </c>
      <c r="K7" s="28">
        <v>0</v>
      </c>
      <c r="L7" s="37">
        <v>0</v>
      </c>
      <c r="M7" s="5"/>
      <c r="N7" s="5"/>
      <c r="O7" s="21" t="s">
        <v>88</v>
      </c>
      <c r="P7" s="21">
        <f>SUMIF(H$6:H$49,"2",G$6:G$49)</f>
        <v>750</v>
      </c>
    </row>
    <row r="8" spans="1:20" ht="15" customHeight="1" x14ac:dyDescent="0.2">
      <c r="A8" s="13" t="str">
        <v>Wan</v>
      </c>
      <c r="B8" s="28">
        <v>22664</v>
      </c>
      <c r="C8" s="27" t="str">
        <v>Moreno, Gabriel</v>
      </c>
      <c r="D8" s="28" t="str">
        <v>ARN</v>
      </c>
      <c r="E8" s="28" t="str">
        <v>CA</v>
      </c>
      <c r="F8" s="28">
        <v>0</v>
      </c>
      <c r="G8" s="28">
        <v>277</v>
      </c>
      <c r="H8" s="28">
        <v>2</v>
      </c>
      <c r="I8" s="28">
        <v>290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936</v>
      </c>
      <c r="Q8"/>
      <c r="T8"/>
    </row>
    <row r="9" spans="1:20" ht="15" customHeight="1" x14ac:dyDescent="0.2">
      <c r="A9" s="13" t="str">
        <v>Wan</v>
      </c>
      <c r="B9" s="28">
        <v>13145</v>
      </c>
      <c r="C9" s="27" t="str">
        <v>Bell, Josh</v>
      </c>
      <c r="D9" s="28" t="str">
        <v>WAN</v>
      </c>
      <c r="E9" s="28" t="str">
        <v>1B</v>
      </c>
      <c r="F9" s="28">
        <v>0</v>
      </c>
      <c r="G9" s="28">
        <v>468</v>
      </c>
      <c r="H9" s="28">
        <v>3</v>
      </c>
      <c r="I9" s="28">
        <v>491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906</v>
      </c>
      <c r="Q9"/>
      <c r="T9"/>
    </row>
    <row r="10" spans="1:20" ht="15" customHeight="1" x14ac:dyDescent="0.2">
      <c r="A10" s="13" t="str">
        <v>Wan</v>
      </c>
      <c r="B10" s="28">
        <v>18126</v>
      </c>
      <c r="C10" s="27" t="str">
        <v>Wade Jr, LaMonte</v>
      </c>
      <c r="D10" s="28" t="str">
        <v>SFN/LAA</v>
      </c>
      <c r="E10" s="28" t="str">
        <v>1B/RF</v>
      </c>
      <c r="F10" s="28">
        <v>0</v>
      </c>
      <c r="G10" s="28">
        <v>209</v>
      </c>
      <c r="H10" s="28">
        <v>3</v>
      </c>
      <c r="I10" s="28">
        <v>219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1118</v>
      </c>
      <c r="Q10"/>
      <c r="T10"/>
    </row>
    <row r="11" spans="1:20" ht="15" customHeight="1" x14ac:dyDescent="0.2">
      <c r="A11" s="13" t="str">
        <v>Wan</v>
      </c>
      <c r="B11" s="28">
        <v>19844</v>
      </c>
      <c r="C11" s="27" t="str">
        <v>Toro, Abraham</v>
      </c>
      <c r="D11" s="28" t="str">
        <v>BOA</v>
      </c>
      <c r="E11" s="28" t="str">
        <v>1B</v>
      </c>
      <c r="F11" s="28">
        <v>0</v>
      </c>
      <c r="G11" s="28">
        <v>259</v>
      </c>
      <c r="H11" s="28">
        <v>3</v>
      </c>
      <c r="I11" s="28">
        <v>271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580</v>
      </c>
      <c r="Q11"/>
      <c r="T11"/>
    </row>
    <row r="12" spans="1:20" ht="15" customHeight="1" x14ac:dyDescent="0.2">
      <c r="A12" s="13" t="str">
        <v>Wan</v>
      </c>
      <c r="B12" s="28">
        <v>18042</v>
      </c>
      <c r="C12" s="27" t="str">
        <v>Moore, Dylan</v>
      </c>
      <c r="D12" s="28" t="str">
        <v>SEA/TEA</v>
      </c>
      <c r="E12" s="28" t="str">
        <v>2B/RF</v>
      </c>
      <c r="F12" s="28">
        <v>0</v>
      </c>
      <c r="G12" s="28">
        <v>219</v>
      </c>
      <c r="H12" s="28">
        <v>4</v>
      </c>
      <c r="I12" s="28">
        <v>229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598</v>
      </c>
      <c r="Q12"/>
      <c r="T12"/>
    </row>
    <row r="13" spans="1:20" ht="15" customHeight="1" x14ac:dyDescent="0.2">
      <c r="A13" s="13" t="str">
        <v>Wan</v>
      </c>
      <c r="B13" s="28">
        <v>20391</v>
      </c>
      <c r="C13" s="27" t="str">
        <v>Garcia Jr, Luis</v>
      </c>
      <c r="D13" s="28" t="str">
        <v>WAN</v>
      </c>
      <c r="E13" s="28" t="str">
        <v>2B</v>
      </c>
      <c r="F13" s="28">
        <v>0</v>
      </c>
      <c r="G13" s="28">
        <v>488</v>
      </c>
      <c r="H13" s="28">
        <v>4</v>
      </c>
      <c r="I13" s="28">
        <v>512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1132</v>
      </c>
      <c r="Q13"/>
      <c r="T13"/>
    </row>
    <row r="14" spans="1:20" ht="15" customHeight="1" x14ac:dyDescent="0.2">
      <c r="A14" s="13" t="str">
        <v>Wan</v>
      </c>
      <c r="B14" s="28">
        <v>29571</v>
      </c>
      <c r="C14" s="27" t="str">
        <v>Tawa, Tim</v>
      </c>
      <c r="D14" s="28" t="str">
        <v>ARN</v>
      </c>
      <c r="E14" s="28" t="str">
        <v>2B/1B</v>
      </c>
      <c r="F14" s="28">
        <v>0</v>
      </c>
      <c r="G14" s="28">
        <v>199</v>
      </c>
      <c r="H14" s="28">
        <v>4</v>
      </c>
      <c r="I14" s="28">
        <v>208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614</v>
      </c>
      <c r="Q14"/>
      <c r="T14"/>
    </row>
    <row r="15" spans="1:20" ht="15" customHeight="1" x14ac:dyDescent="0.2">
      <c r="A15" s="13" t="str">
        <v>Wan</v>
      </c>
      <c r="B15" s="28">
        <v>19734</v>
      </c>
      <c r="C15" s="27" t="str">
        <v>Rojas, Josh</v>
      </c>
      <c r="D15" s="28" t="str">
        <v>CHA</v>
      </c>
      <c r="E15" s="28" t="str">
        <v>3B/2B</v>
      </c>
      <c r="F15" s="28">
        <v>0</v>
      </c>
      <c r="G15" s="28">
        <v>189</v>
      </c>
      <c r="H15" s="28">
        <v>5</v>
      </c>
      <c r="I15" s="28">
        <v>198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ht="15" customHeight="1" x14ac:dyDescent="0.2">
      <c r="A16" s="13" t="str">
        <v>Wan</v>
      </c>
      <c r="B16" s="28">
        <v>28163</v>
      </c>
      <c r="C16" s="27" t="str">
        <v>Caminero, Junior</v>
      </c>
      <c r="D16" s="28" t="str">
        <v>TBA</v>
      </c>
      <c r="E16" s="28" t="str">
        <v>3B</v>
      </c>
      <c r="F16" s="28">
        <v>0</v>
      </c>
      <c r="G16" s="28">
        <v>602</v>
      </c>
      <c r="H16" s="28">
        <v>5</v>
      </c>
      <c r="I16" s="28">
        <v>632</v>
      </c>
      <c r="J16" s="28">
        <v>0</v>
      </c>
      <c r="K16" s="28">
        <v>0</v>
      </c>
      <c r="L16" s="37">
        <v>0</v>
      </c>
      <c r="M16" s="5"/>
      <c r="N16" s="5"/>
      <c r="O16"/>
      <c r="P16"/>
      <c r="Q16"/>
      <c r="T16"/>
    </row>
    <row r="17" spans="1:20" ht="15" customHeight="1" x14ac:dyDescent="0.2">
      <c r="A17" s="13" t="str">
        <v>Wan</v>
      </c>
      <c r="B17" s="28">
        <v>29976</v>
      </c>
      <c r="C17" s="27" t="str">
        <v>Lawlar, Jordan</v>
      </c>
      <c r="D17" s="28" t="str">
        <v>ARN</v>
      </c>
      <c r="E17" s="28" t="str">
        <v>3B/2B</v>
      </c>
      <c r="F17" s="28">
        <v>0</v>
      </c>
      <c r="G17" s="28">
        <v>66</v>
      </c>
      <c r="H17" s="28">
        <v>5</v>
      </c>
      <c r="I17" s="28">
        <v>69</v>
      </c>
      <c r="J17" s="28">
        <v>0</v>
      </c>
      <c r="K17" s="28">
        <v>0</v>
      </c>
      <c r="L17" s="37">
        <v>0</v>
      </c>
      <c r="P17" s="5"/>
      <c r="Q17" s="5"/>
      <c r="T17"/>
    </row>
    <row r="18" spans="1:20" ht="15" customHeight="1" x14ac:dyDescent="0.2">
      <c r="A18" s="13" t="str">
        <v>Wan</v>
      </c>
      <c r="B18" s="28">
        <v>29993</v>
      </c>
      <c r="C18" s="27" t="str">
        <v>House, Brady</v>
      </c>
      <c r="D18" s="28" t="str">
        <v>WAN</v>
      </c>
      <c r="E18" s="28" t="str">
        <v>3B</v>
      </c>
      <c r="F18" s="28">
        <v>0</v>
      </c>
      <c r="G18" s="29">
        <v>261</v>
      </c>
      <c r="H18" s="28">
        <v>5</v>
      </c>
      <c r="I18" s="29">
        <v>274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Wan</v>
      </c>
      <c r="B19" s="28">
        <v>25768</v>
      </c>
      <c r="C19" s="27" t="str">
        <v>Abrams, CJ</v>
      </c>
      <c r="D19" s="28" t="str">
        <v>WAN</v>
      </c>
      <c r="E19" s="28" t="str">
        <v>SS</v>
      </c>
      <c r="F19" s="28">
        <v>0</v>
      </c>
      <c r="G19" s="29">
        <v>580</v>
      </c>
      <c r="H19" s="28">
        <v>6</v>
      </c>
      <c r="I19" s="29">
        <v>609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157</v>
      </c>
      <c r="Q19" s="22">
        <f>SUMIF(H$6:H$49,"10",G$6:G$49)</f>
        <v>850.64</v>
      </c>
      <c r="T19"/>
    </row>
    <row r="20" spans="1:20" ht="15" customHeight="1" x14ac:dyDescent="0.2">
      <c r="A20" s="13" t="str">
        <v>Wan</v>
      </c>
      <c r="B20" s="28">
        <v>29518</v>
      </c>
      <c r="C20" s="27" t="str">
        <v>Wood, James</v>
      </c>
      <c r="D20" s="28" t="str">
        <v>WAN</v>
      </c>
      <c r="E20" s="28" t="str">
        <v>LF</v>
      </c>
      <c r="F20" s="28">
        <v>0</v>
      </c>
      <c r="G20" s="29">
        <v>598</v>
      </c>
      <c r="H20" s="28">
        <v>7</v>
      </c>
      <c r="I20" s="29">
        <v>627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19</v>
      </c>
      <c r="Q20" s="22">
        <f>SUMIF(H$6:H$49,"11",G$6:G$49)</f>
        <v>810.94999999999993</v>
      </c>
      <c r="T20"/>
    </row>
    <row r="21" spans="1:20" ht="15" customHeight="1" x14ac:dyDescent="0.2">
      <c r="A21" s="13" t="str">
        <v>Wan</v>
      </c>
      <c r="B21" s="28">
        <v>26374</v>
      </c>
      <c r="C21" s="27" t="str">
        <v>Misner, Kameron</v>
      </c>
      <c r="D21" s="28" t="str">
        <v>TBA</v>
      </c>
      <c r="E21" s="28" t="str">
        <v>CF</v>
      </c>
      <c r="F21" s="28">
        <v>0</v>
      </c>
      <c r="G21" s="29">
        <v>197</v>
      </c>
      <c r="H21" s="28">
        <v>8</v>
      </c>
      <c r="I21" s="29">
        <v>206</v>
      </c>
      <c r="J21" s="28">
        <v>0</v>
      </c>
      <c r="K21" s="28">
        <v>0</v>
      </c>
      <c r="L21" s="37">
        <v>0</v>
      </c>
      <c r="Q21" s="1">
        <f>(Q19+Q20)/162</f>
        <v>10.256728395061728</v>
      </c>
      <c r="T21"/>
    </row>
    <row r="22" spans="1:20" ht="15" customHeight="1" x14ac:dyDescent="0.2">
      <c r="A22" s="13" t="str">
        <v>Wan</v>
      </c>
      <c r="B22" s="28">
        <v>27482</v>
      </c>
      <c r="C22" s="27" t="str">
        <v>Hassell, Robert</v>
      </c>
      <c r="D22" s="28" t="str">
        <v>WAN</v>
      </c>
      <c r="E22" s="28" t="str">
        <v>CF</v>
      </c>
      <c r="F22" s="28">
        <v>0</v>
      </c>
      <c r="G22" s="29">
        <v>197</v>
      </c>
      <c r="H22" s="28">
        <v>8</v>
      </c>
      <c r="I22" s="29">
        <v>206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Wan</v>
      </c>
      <c r="B23" s="28">
        <v>29931</v>
      </c>
      <c r="C23" s="27" t="str">
        <v>Young, Jacob</v>
      </c>
      <c r="D23" s="28" t="str">
        <v>WAN</v>
      </c>
      <c r="E23" s="28" t="str">
        <v>CF</v>
      </c>
      <c r="F23" s="28">
        <v>0</v>
      </c>
      <c r="G23" s="29">
        <v>324</v>
      </c>
      <c r="H23" s="28">
        <v>8</v>
      </c>
      <c r="I23" s="29">
        <v>340</v>
      </c>
      <c r="J23" s="28">
        <v>0</v>
      </c>
      <c r="K23" s="28">
        <v>0</v>
      </c>
      <c r="L23" s="37">
        <v>0</v>
      </c>
      <c r="M23" s="1"/>
      <c r="N23" s="1"/>
      <c r="O23" s="1"/>
      <c r="P23" s="1"/>
      <c r="Q23" s="1"/>
    </row>
    <row r="24" spans="1:20" ht="15" customHeight="1" x14ac:dyDescent="0.2">
      <c r="A24" s="13" t="str">
        <v>Wan</v>
      </c>
      <c r="B24" s="28">
        <v>31912</v>
      </c>
      <c r="C24" s="27" t="str">
        <v>Simpson, Chandler</v>
      </c>
      <c r="D24" s="28" t="str">
        <v>TBA</v>
      </c>
      <c r="E24" s="28" t="str">
        <v>CF/LF</v>
      </c>
      <c r="F24" s="28">
        <v>0</v>
      </c>
      <c r="G24" s="29">
        <v>414</v>
      </c>
      <c r="H24" s="28">
        <v>8</v>
      </c>
      <c r="I24" s="29">
        <v>434</v>
      </c>
      <c r="J24" s="28">
        <v>0</v>
      </c>
      <c r="K24" s="28">
        <v>0</v>
      </c>
      <c r="L24" s="37">
        <v>0</v>
      </c>
      <c r="M24"/>
      <c r="N24"/>
      <c r="O24"/>
      <c r="P24"/>
      <c r="Q24"/>
      <c r="T24"/>
    </row>
    <row r="25" spans="1:20" ht="15" customHeight="1" x14ac:dyDescent="0.2">
      <c r="A25" s="13" t="str">
        <v>Wan</v>
      </c>
      <c r="B25" s="28">
        <v>29995</v>
      </c>
      <c r="C25" s="30" t="str">
        <v>Lile, Daylen</v>
      </c>
      <c r="D25" s="28" t="str">
        <v>WAN</v>
      </c>
      <c r="E25" s="28" t="str">
        <v>RF</v>
      </c>
      <c r="F25" s="28">
        <v>0</v>
      </c>
      <c r="G25" s="29">
        <v>321</v>
      </c>
      <c r="H25" s="28">
        <v>9</v>
      </c>
      <c r="I25" s="29">
        <v>337</v>
      </c>
      <c r="J25" s="28">
        <v>0</v>
      </c>
      <c r="K25" s="28">
        <v>0</v>
      </c>
      <c r="L25" s="37">
        <v>0</v>
      </c>
      <c r="T25"/>
    </row>
    <row r="26" spans="1:20" ht="15" customHeight="1" x14ac:dyDescent="0.2">
      <c r="A26" s="13" t="str">
        <v>Wan</v>
      </c>
      <c r="B26" s="28">
        <v>33541</v>
      </c>
      <c r="C26" s="30" t="str">
        <v>Crews, Dylan</v>
      </c>
      <c r="D26" s="28" t="str">
        <v>WAN</v>
      </c>
      <c r="E26" s="28" t="str">
        <v>RF</v>
      </c>
      <c r="F26" s="28">
        <v>0</v>
      </c>
      <c r="G26" s="29">
        <v>293</v>
      </c>
      <c r="H26" s="28">
        <v>9</v>
      </c>
      <c r="I26" s="29">
        <v>307</v>
      </c>
      <c r="J26" s="28">
        <v>0</v>
      </c>
      <c r="K26" s="28">
        <v>0</v>
      </c>
      <c r="L26" s="37">
        <v>0</v>
      </c>
      <c r="T26"/>
    </row>
    <row r="27" spans="1:20" ht="15" customHeight="1" x14ac:dyDescent="0.2">
      <c r="A27" s="13" t="str">
        <v>Wan</v>
      </c>
      <c r="B27" s="28">
        <v>21504</v>
      </c>
      <c r="C27" s="30" t="str">
        <v>Irvin, Jake</v>
      </c>
      <c r="D27" s="28" t="str">
        <v>WAN</v>
      </c>
      <c r="E27" s="28" t="str">
        <v>SP</v>
      </c>
      <c r="F27" s="28">
        <v>33</v>
      </c>
      <c r="G27" s="29">
        <v>180</v>
      </c>
      <c r="H27" s="28">
        <v>10</v>
      </c>
      <c r="I27" s="29">
        <v>189</v>
      </c>
      <c r="J27" s="28">
        <v>0</v>
      </c>
      <c r="K27" s="29">
        <v>0</v>
      </c>
      <c r="L27" s="37">
        <v>0</v>
      </c>
      <c r="M27" s="5"/>
      <c r="N27" s="5"/>
      <c r="O27" s="5"/>
      <c r="P27" s="5"/>
      <c r="Q27" s="5"/>
      <c r="T27"/>
    </row>
    <row r="28" spans="1:20" customFormat="1" ht="15" customHeight="1" x14ac:dyDescent="0.2">
      <c r="A28" s="13" t="str">
        <v>Wan</v>
      </c>
      <c r="B28" s="28">
        <v>25880</v>
      </c>
      <c r="C28" s="30" t="str">
        <v>Brown, Hunter</v>
      </c>
      <c r="D28" s="28" t="str">
        <v>HOA</v>
      </c>
      <c r="E28" s="28" t="str">
        <v>SP</v>
      </c>
      <c r="F28" s="28">
        <v>31</v>
      </c>
      <c r="G28" s="29">
        <v>185.33</v>
      </c>
      <c r="H28" s="28">
        <v>10</v>
      </c>
      <c r="I28" s="29">
        <v>194.33333333333334</v>
      </c>
      <c r="J28" s="28">
        <v>0</v>
      </c>
      <c r="K28" s="29">
        <v>0</v>
      </c>
      <c r="L28" s="37">
        <v>0</v>
      </c>
      <c r="T28" s="5"/>
    </row>
    <row r="29" spans="1:20" customFormat="1" ht="15" customHeight="1" x14ac:dyDescent="0.2">
      <c r="A29" s="13" t="str">
        <v>Wan</v>
      </c>
      <c r="B29" s="28">
        <v>27473</v>
      </c>
      <c r="C29" s="30" t="str">
        <v>Cavalli, Cade</v>
      </c>
      <c r="D29" s="28" t="str">
        <v>WAN</v>
      </c>
      <c r="E29" s="28" t="str">
        <v>SP</v>
      </c>
      <c r="F29" s="28">
        <v>10</v>
      </c>
      <c r="G29" s="29">
        <v>48.66</v>
      </c>
      <c r="H29" s="28">
        <v>10</v>
      </c>
      <c r="I29" s="29">
        <v>51</v>
      </c>
      <c r="J29" s="28">
        <v>0</v>
      </c>
      <c r="K29" s="29">
        <v>0</v>
      </c>
      <c r="L29" s="37">
        <v>0</v>
      </c>
      <c r="T29" s="5"/>
    </row>
    <row r="30" spans="1:20" customFormat="1" ht="15" customHeight="1" x14ac:dyDescent="0.2">
      <c r="A30" s="13" t="str">
        <v>Wan</v>
      </c>
      <c r="B30" s="28">
        <v>27636</v>
      </c>
      <c r="C30" s="30" t="str">
        <v>Parker, Mitchell</v>
      </c>
      <c r="D30" s="28" t="str">
        <v>WAN</v>
      </c>
      <c r="E30" s="28" t="str">
        <v>SP/RP</v>
      </c>
      <c r="F30" s="28">
        <v>30</v>
      </c>
      <c r="G30" s="29">
        <v>164.66</v>
      </c>
      <c r="H30" s="28">
        <v>10</v>
      </c>
      <c r="I30" s="29">
        <v>172.66666666666666</v>
      </c>
      <c r="J30" s="28">
        <v>0</v>
      </c>
      <c r="K30" s="29">
        <v>0</v>
      </c>
      <c r="L30" s="37">
        <v>0</v>
      </c>
      <c r="T30" s="5"/>
    </row>
    <row r="31" spans="1:20" customFormat="1" ht="15" customHeight="1" x14ac:dyDescent="0.2">
      <c r="A31" s="13" t="str">
        <v>Wan</v>
      </c>
      <c r="B31" s="28">
        <v>27768</v>
      </c>
      <c r="C31" s="30" t="str">
        <v>Perez, Eury</v>
      </c>
      <c r="D31" s="28" t="str">
        <v>MMN</v>
      </c>
      <c r="E31" s="28" t="str">
        <v>SP</v>
      </c>
      <c r="F31" s="28">
        <v>20</v>
      </c>
      <c r="G31" s="29">
        <v>95.33</v>
      </c>
      <c r="H31" s="28">
        <v>10</v>
      </c>
      <c r="I31" s="29">
        <v>100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Wan</v>
      </c>
      <c r="B32" s="28">
        <v>27782</v>
      </c>
      <c r="C32" s="30" t="str">
        <v>Pfaadt, Brandon</v>
      </c>
      <c r="D32" s="28" t="str">
        <v>ARN</v>
      </c>
      <c r="E32" s="28" t="str">
        <v>SP</v>
      </c>
      <c r="F32" s="28">
        <v>33</v>
      </c>
      <c r="G32" s="29">
        <v>176.66</v>
      </c>
      <c r="H32" s="28">
        <v>10</v>
      </c>
      <c r="I32" s="29">
        <v>185.33333333333334</v>
      </c>
      <c r="J32" s="28">
        <v>0</v>
      </c>
      <c r="K32" s="29">
        <v>0</v>
      </c>
      <c r="L32" s="37">
        <v>0</v>
      </c>
      <c r="M32"/>
      <c r="T32"/>
    </row>
    <row r="33" spans="1:20" ht="15" customHeight="1" x14ac:dyDescent="0.2">
      <c r="A33" s="13" t="str">
        <v>Wan</v>
      </c>
      <c r="B33" s="28">
        <v>11752</v>
      </c>
      <c r="C33" s="30" t="str">
        <v>Jackson, Luke</v>
      </c>
      <c r="D33" s="28" t="str">
        <v>TEA/DEA/SEA</v>
      </c>
      <c r="E33" s="28" t="str">
        <v>RP</v>
      </c>
      <c r="F33" s="28">
        <v>0</v>
      </c>
      <c r="G33" s="29">
        <v>51</v>
      </c>
      <c r="H33" s="28">
        <v>11</v>
      </c>
      <c r="I33" s="29">
        <v>53.333333333333336</v>
      </c>
      <c r="J33" s="28">
        <v>0</v>
      </c>
      <c r="K33" s="29">
        <v>0</v>
      </c>
      <c r="L33" s="37">
        <v>0</v>
      </c>
      <c r="M33"/>
      <c r="N33"/>
    </row>
    <row r="34" spans="1:20" customFormat="1" ht="15" customHeight="1" x14ac:dyDescent="0.2">
      <c r="A34" s="13" t="str">
        <v>Wan</v>
      </c>
      <c r="B34" s="28">
        <v>16918</v>
      </c>
      <c r="C34" s="30" t="str">
        <v>Weaver, Luke</v>
      </c>
      <c r="D34" s="28" t="str">
        <v>NYA</v>
      </c>
      <c r="E34" s="28" t="str">
        <v>RP</v>
      </c>
      <c r="F34" s="28">
        <v>0</v>
      </c>
      <c r="G34" s="29">
        <v>64.66</v>
      </c>
      <c r="H34" s="28">
        <v>11</v>
      </c>
      <c r="I34" s="29">
        <v>67.666666666666671</v>
      </c>
      <c r="J34" s="28">
        <v>0</v>
      </c>
      <c r="K34" s="29">
        <v>0</v>
      </c>
      <c r="L34" s="37">
        <v>0</v>
      </c>
      <c r="N34" s="1"/>
      <c r="T34" s="5"/>
    </row>
    <row r="35" spans="1:20" ht="15" customHeight="1" x14ac:dyDescent="0.2">
      <c r="A35" s="13" t="str">
        <v>Wan</v>
      </c>
      <c r="B35" s="28">
        <v>17998</v>
      </c>
      <c r="C35" s="30" t="str">
        <v>Fairbanks, Pete</v>
      </c>
      <c r="D35" s="28" t="str">
        <v>TBA</v>
      </c>
      <c r="E35" s="28" t="str">
        <v>RP</v>
      </c>
      <c r="F35" s="28">
        <v>0</v>
      </c>
      <c r="G35" s="29">
        <v>60.33</v>
      </c>
      <c r="H35" s="28">
        <v>11</v>
      </c>
      <c r="I35" s="29">
        <v>63.333333333333336</v>
      </c>
      <c r="J35" s="28">
        <v>0</v>
      </c>
      <c r="K35" s="29">
        <v>0</v>
      </c>
      <c r="L35" s="37">
        <v>0</v>
      </c>
    </row>
    <row r="36" spans="1:20" customFormat="1" ht="15" customHeight="1" x14ac:dyDescent="0.2">
      <c r="A36" s="13" t="str">
        <v>Wan</v>
      </c>
      <c r="B36" s="28">
        <v>19274</v>
      </c>
      <c r="C36" s="30" t="str">
        <v>Webb, Jacob</v>
      </c>
      <c r="D36" s="28" t="str">
        <v>TEA</v>
      </c>
      <c r="E36" s="28" t="str">
        <v>RP</v>
      </c>
      <c r="F36" s="28">
        <v>0</v>
      </c>
      <c r="G36" s="29">
        <v>66</v>
      </c>
      <c r="H36" s="28">
        <v>11</v>
      </c>
      <c r="I36" s="29">
        <v>69</v>
      </c>
      <c r="J36" s="28">
        <v>0</v>
      </c>
      <c r="K36" s="29">
        <v>0</v>
      </c>
      <c r="L36" s="37">
        <v>0</v>
      </c>
      <c r="T36" s="5"/>
    </row>
    <row r="37" spans="1:20" ht="15" customHeight="1" x14ac:dyDescent="0.2">
      <c r="A37" s="13" t="str">
        <v>Wan</v>
      </c>
      <c r="B37" s="28">
        <v>19804</v>
      </c>
      <c r="C37" s="30" t="str">
        <v>Baker, Bryan</v>
      </c>
      <c r="D37" s="28" t="str">
        <v>BAA/TBA</v>
      </c>
      <c r="E37" s="28" t="str">
        <v>RP</v>
      </c>
      <c r="F37" s="28">
        <v>0</v>
      </c>
      <c r="G37" s="29">
        <v>68.66</v>
      </c>
      <c r="H37" s="28">
        <v>11</v>
      </c>
      <c r="I37" s="29">
        <v>72</v>
      </c>
      <c r="J37" s="28">
        <v>0</v>
      </c>
      <c r="K37" s="29">
        <v>0</v>
      </c>
      <c r="L37" s="37">
        <v>0</v>
      </c>
      <c r="M37"/>
      <c r="N37"/>
    </row>
    <row r="38" spans="1:20" ht="15" customHeight="1" x14ac:dyDescent="0.2">
      <c r="A38" s="13" t="str">
        <v>Wan</v>
      </c>
      <c r="B38" s="28">
        <v>20116</v>
      </c>
      <c r="C38" s="30" t="str">
        <v>Faucher, Calvin</v>
      </c>
      <c r="D38" s="28" t="str">
        <v>MMN</v>
      </c>
      <c r="E38" s="28" t="str">
        <v>RP</v>
      </c>
      <c r="F38" s="28">
        <v>0</v>
      </c>
      <c r="G38" s="29">
        <v>60.33</v>
      </c>
      <c r="H38" s="28">
        <v>11</v>
      </c>
      <c r="I38" s="29">
        <v>63.333333333333336</v>
      </c>
      <c r="J38" s="28">
        <v>0</v>
      </c>
      <c r="K38" s="29">
        <v>0</v>
      </c>
      <c r="L38" s="37">
        <v>0</v>
      </c>
      <c r="M38"/>
      <c r="N38"/>
    </row>
    <row r="39" spans="1:20" customFormat="1" ht="15" customHeight="1" x14ac:dyDescent="0.2">
      <c r="A39" s="13" t="str">
        <v>Wan</v>
      </c>
      <c r="B39" s="28">
        <v>23237</v>
      </c>
      <c r="C39" s="30" t="str">
        <v>Mejia, Juan</v>
      </c>
      <c r="D39" s="28" t="str">
        <v>CON</v>
      </c>
      <c r="E39" s="28" t="str">
        <v>RP</v>
      </c>
      <c r="F39" s="28">
        <v>0</v>
      </c>
      <c r="G39" s="29">
        <v>61.33</v>
      </c>
      <c r="H39" s="28">
        <v>11</v>
      </c>
      <c r="I39" s="29">
        <v>64.333333333333329</v>
      </c>
      <c r="J39" s="28">
        <v>0</v>
      </c>
      <c r="K39" s="29">
        <v>0</v>
      </c>
      <c r="L39" s="37">
        <v>0</v>
      </c>
      <c r="M39" s="1"/>
      <c r="N39" s="1"/>
      <c r="T39" s="5"/>
    </row>
    <row r="40" spans="1:20" customFormat="1" ht="15" customHeight="1" x14ac:dyDescent="0.2">
      <c r="A40" s="13" t="str">
        <v>Wan</v>
      </c>
      <c r="B40" s="28">
        <v>26215</v>
      </c>
      <c r="C40" s="30" t="str">
        <v>Rutledge, Jackson</v>
      </c>
      <c r="D40" s="28" t="str">
        <v>WAN</v>
      </c>
      <c r="E40" s="28" t="str">
        <v>RP</v>
      </c>
      <c r="F40" s="28">
        <v>0</v>
      </c>
      <c r="G40" s="29">
        <v>73.33</v>
      </c>
      <c r="H40" s="28">
        <v>11</v>
      </c>
      <c r="I40" s="29">
        <v>76.666666666666671</v>
      </c>
      <c r="J40" s="28">
        <v>0</v>
      </c>
      <c r="K40" s="29">
        <v>0</v>
      </c>
      <c r="L40" s="37">
        <v>0</v>
      </c>
      <c r="M40" s="1"/>
      <c r="N40" s="1"/>
      <c r="T40" s="5"/>
    </row>
    <row r="41" spans="1:20" customFormat="1" ht="15" customHeight="1" x14ac:dyDescent="0.2">
      <c r="A41" s="13" t="str">
        <v>Wan</v>
      </c>
      <c r="B41" s="28">
        <v>26790</v>
      </c>
      <c r="C41" s="30" t="str">
        <v>Chivilli, Angel</v>
      </c>
      <c r="D41" s="28" t="str">
        <v>CON</v>
      </c>
      <c r="E41" s="28" t="str">
        <v>RP</v>
      </c>
      <c r="F41" s="28">
        <v>0</v>
      </c>
      <c r="G41" s="29">
        <v>58.66</v>
      </c>
      <c r="H41" s="28">
        <v>11</v>
      </c>
      <c r="I41" s="29">
        <v>61.333333333333336</v>
      </c>
      <c r="J41" s="28">
        <v>0</v>
      </c>
      <c r="K41" s="29">
        <v>0</v>
      </c>
      <c r="L41" s="37">
        <v>0</v>
      </c>
      <c r="M41" s="1"/>
      <c r="N41" s="1"/>
      <c r="T41" s="5"/>
    </row>
    <row r="42" spans="1:20" customFormat="1" ht="15" customHeight="1" x14ac:dyDescent="0.2">
      <c r="A42" s="13" t="str">
        <v>Wan</v>
      </c>
      <c r="B42" s="28">
        <v>31553</v>
      </c>
      <c r="C42" s="30" t="str">
        <v>Fluharty, Mason</v>
      </c>
      <c r="D42" s="28" t="str">
        <v>TOA</v>
      </c>
      <c r="E42" s="28" t="str">
        <v>RP</v>
      </c>
      <c r="F42" s="28">
        <v>0</v>
      </c>
      <c r="G42" s="29">
        <v>52.66</v>
      </c>
      <c r="H42" s="28">
        <v>11</v>
      </c>
      <c r="I42" s="29">
        <v>55</v>
      </c>
      <c r="J42" s="28">
        <v>0</v>
      </c>
      <c r="K42" s="29">
        <v>0</v>
      </c>
      <c r="L42" s="37">
        <v>0</v>
      </c>
      <c r="M42" s="1"/>
      <c r="N42" s="1"/>
      <c r="T42" s="5"/>
    </row>
    <row r="43" spans="1:20" customFormat="1" ht="15" customHeight="1" x14ac:dyDescent="0.2">
      <c r="A43" s="13" t="str">
        <v>Wan</v>
      </c>
      <c r="B43" s="28">
        <v>31972</v>
      </c>
      <c r="C43" s="30" t="str">
        <v>Lord, Brad</v>
      </c>
      <c r="D43" s="28" t="str">
        <v>WAN</v>
      </c>
      <c r="E43" s="28" t="str">
        <v>RP/SP</v>
      </c>
      <c r="F43" s="28">
        <v>19</v>
      </c>
      <c r="G43" s="29">
        <v>130.66</v>
      </c>
      <c r="H43" s="28">
        <v>11</v>
      </c>
      <c r="I43" s="29">
        <v>137</v>
      </c>
      <c r="J43" s="28">
        <v>0</v>
      </c>
      <c r="K43" s="29">
        <v>0</v>
      </c>
      <c r="L43" s="37">
        <v>0</v>
      </c>
      <c r="M43" s="1"/>
      <c r="N43" s="1"/>
      <c r="T43" s="5"/>
    </row>
    <row r="44" spans="1:20" ht="15" customHeight="1" x14ac:dyDescent="0.2">
      <c r="A44" s="13" t="str">
        <v>Wan</v>
      </c>
      <c r="B44" s="28">
        <v>33826</v>
      </c>
      <c r="C44" s="27" t="str">
        <v>Matsui, Yuki</v>
      </c>
      <c r="D44" s="28" t="str">
        <v>SDN</v>
      </c>
      <c r="E44" s="28" t="str">
        <v>RP</v>
      </c>
      <c r="F44" s="28">
        <v>0</v>
      </c>
      <c r="G44" s="29">
        <v>63.33</v>
      </c>
      <c r="H44" s="28">
        <v>11</v>
      </c>
      <c r="I44" s="29">
        <v>66.333333333333329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Wan</v>
      </c>
      <c r="B45" s="28">
        <v>21483</v>
      </c>
      <c r="C45" s="27" t="str">
        <v>McClanahan, Shane</v>
      </c>
      <c r="D45" s="28" t="str">
        <v>TBA</v>
      </c>
      <c r="E45" s="28">
        <v>0</v>
      </c>
      <c r="F45" s="28">
        <v>0</v>
      </c>
      <c r="G45" s="29" t="str">
        <v>NC</v>
      </c>
      <c r="H45" s="28">
        <v>12</v>
      </c>
      <c r="I45" s="29" t="str">
        <v>NC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_xlfn._xlws.FILTER(Players!$A:$I,Players!$A:$A="x-Wan","")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13"/>
      <c r="C56" s="62"/>
      <c r="D56" s="14"/>
      <c r="E56" s="51"/>
      <c r="F56" s="13"/>
      <c r="G56" s="13"/>
      <c r="H56" s="51"/>
      <c r="I56" s="53"/>
    </row>
    <row r="57" spans="1:9" customFormat="1" x14ac:dyDescent="0.2">
      <c r="A57" s="13"/>
      <c r="B57" s="13"/>
      <c r="C57" s="62"/>
      <c r="D57" s="14"/>
      <c r="E57" s="51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51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47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54"/>
      <c r="E63" s="47"/>
      <c r="F63" s="13"/>
      <c r="G63" s="13"/>
      <c r="H63" s="51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58"/>
      <c r="E66" s="47"/>
      <c r="F66" s="13"/>
      <c r="G66" s="13"/>
      <c r="H66" s="47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47"/>
      <c r="I67" s="53"/>
    </row>
    <row r="68" spans="1:9" customFormat="1" x14ac:dyDescent="0.2">
      <c r="A68" s="13"/>
      <c r="B68" s="13"/>
      <c r="C68" s="62"/>
      <c r="D68" s="14"/>
      <c r="E68" s="47"/>
      <c r="F68" s="13"/>
      <c r="G68" s="13"/>
      <c r="H68" s="51"/>
      <c r="I68" s="53"/>
    </row>
    <row r="69" spans="1:9" customFormat="1" x14ac:dyDescent="0.2">
      <c r="A69" s="13"/>
      <c r="B69" s="13"/>
      <c r="C69" s="62"/>
      <c r="D69" s="58"/>
      <c r="E69" s="47"/>
      <c r="F69" s="13"/>
      <c r="G69" s="13"/>
      <c r="H69" s="51"/>
      <c r="I69" s="53"/>
    </row>
    <row r="70" spans="1:9" x14ac:dyDescent="0.2">
      <c r="A70" s="13"/>
      <c r="B70" s="13"/>
      <c r="C70" s="62"/>
      <c r="D70" s="58"/>
      <c r="E70" s="47"/>
      <c r="F70" s="13"/>
      <c r="G70" s="13"/>
      <c r="H70" s="51"/>
      <c r="I70" s="53"/>
    </row>
    <row r="71" spans="1:9" x14ac:dyDescent="0.2">
      <c r="A71" s="13"/>
      <c r="B71" s="13"/>
      <c r="C71" s="62"/>
      <c r="D71" s="14"/>
      <c r="E71" s="47"/>
      <c r="F71" s="13"/>
      <c r="G71" s="13"/>
      <c r="H71" s="51"/>
      <c r="I71" s="53"/>
    </row>
    <row r="72" spans="1:9" x14ac:dyDescent="0.2">
      <c r="A72" s="13"/>
      <c r="B72" s="13"/>
      <c r="C72" s="62"/>
      <c r="D72" s="14"/>
      <c r="E72" s="47"/>
      <c r="F72" s="13"/>
      <c r="G72" s="13"/>
      <c r="H72" s="47"/>
      <c r="I72" s="53"/>
    </row>
  </sheetData>
  <sortState xmlns:xlrd2="http://schemas.microsoft.com/office/spreadsheetml/2017/richdata2" ref="A48:I65">
    <sortCondition ref="H48:H65"/>
    <sortCondition ref="C48:C65"/>
  </sortState>
  <mergeCells count="2">
    <mergeCell ref="B1:D1"/>
    <mergeCell ref="G1:I1"/>
  </mergeCells>
  <conditionalFormatting sqref="D6:D48">
    <cfRule type="containsText" dxfId="18" priority="8" operator="containsText" text="WAN">
      <formula>NOT(ISERROR(SEARCH("WAN",D6)))</formula>
    </cfRule>
  </conditionalFormatting>
  <conditionalFormatting sqref="G1:I69">
    <cfRule type="cellIs" dxfId="17" priority="1" operator="equal">
      <formula>"NC"</formula>
    </cfRule>
  </conditionalFormatting>
  <conditionalFormatting sqref="G73:I1048576">
    <cfRule type="cellIs" dxfId="16" priority="6" operator="equal">
      <formula>"NC"</formula>
    </cfRule>
  </conditionalFormatting>
  <conditionalFormatting sqref="I70:I72 H72">
    <cfRule type="cellIs" dxfId="15" priority="5" operator="equal">
      <formula>"NC"</formula>
    </cfRule>
  </conditionalFormatting>
  <hyperlinks>
    <hyperlink ref="I2" r:id="rId1" display="rolfml@aol.com" xr:uid="{00000000-0004-0000-17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47A58-3EF2-4CB9-88C8-39699E5DF69F}">
  <dimension ref="A2:I1107"/>
  <sheetViews>
    <sheetView zoomScale="70" zoomScaleNormal="70" workbookViewId="0">
      <pane ySplit="5" topLeftCell="A6" activePane="bottomLeft" state="frozen"/>
      <selection activeCell="AD45" sqref="AD45"/>
      <selection pane="bottomLeft" activeCell="L32" sqref="L32"/>
    </sheetView>
  </sheetViews>
  <sheetFormatPr defaultColWidth="9" defaultRowHeight="12.75" x14ac:dyDescent="0.2"/>
  <cols>
    <col min="1" max="1" width="7.42578125" customWidth="1"/>
    <col min="2" max="2" width="11.85546875" customWidth="1"/>
    <col min="3" max="3" width="33.85546875" bestFit="1" customWidth="1"/>
    <col min="4" max="4" width="19.28515625" customWidth="1"/>
    <col min="5" max="5" width="14.85546875" bestFit="1" customWidth="1"/>
    <col min="6" max="6" width="10" customWidth="1"/>
    <col min="7" max="7" width="9.85546875" customWidth="1"/>
    <col min="8" max="8" width="4.42578125" customWidth="1"/>
    <col min="9" max="9" width="16.85546875" customWidth="1"/>
    <col min="10" max="10" width="11" customWidth="1"/>
    <col min="12" max="12" width="10.85546875" bestFit="1" customWidth="1"/>
  </cols>
  <sheetData>
    <row r="2" spans="1:9" ht="24.75" x14ac:dyDescent="0.35">
      <c r="B2" s="32" t="s">
        <v>168</v>
      </c>
    </row>
    <row r="5" spans="1:9" ht="32.25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</row>
    <row r="6" spans="1:9" ht="15" x14ac:dyDescent="0.2">
      <c r="A6" s="13" t="str" cm="1">
        <f t="array" ref="A6">_xlfn._xlws.FILTER(Players!$A:$I,Players!$A:$A="x-fa","")</f>
        <v/>
      </c>
      <c r="B6" s="28"/>
      <c r="C6" s="27"/>
      <c r="D6" s="28"/>
      <c r="E6" s="28"/>
      <c r="F6" s="36"/>
      <c r="G6" s="28"/>
      <c r="H6" s="28"/>
      <c r="I6" s="28"/>
    </row>
    <row r="7" spans="1:9" ht="15" x14ac:dyDescent="0.2">
      <c r="A7" s="13"/>
      <c r="B7" s="28"/>
      <c r="C7" s="27"/>
      <c r="D7" s="28"/>
      <c r="E7" s="28"/>
      <c r="F7" s="36"/>
      <c r="G7" s="28"/>
      <c r="H7" s="28"/>
      <c r="I7" s="28"/>
    </row>
    <row r="8" spans="1:9" ht="15" x14ac:dyDescent="0.2">
      <c r="A8" s="13"/>
      <c r="B8" s="28"/>
      <c r="C8" s="27"/>
      <c r="D8" s="28"/>
      <c r="E8" s="28"/>
      <c r="F8" s="36"/>
      <c r="G8" s="28"/>
      <c r="H8" s="28"/>
      <c r="I8" s="28"/>
    </row>
    <row r="9" spans="1:9" ht="15" x14ac:dyDescent="0.2">
      <c r="A9" s="13"/>
      <c r="B9" s="28"/>
      <c r="C9" s="27"/>
      <c r="D9" s="28"/>
      <c r="E9" s="28"/>
      <c r="F9" s="36"/>
      <c r="G9" s="28"/>
      <c r="H9" s="28"/>
      <c r="I9" s="28"/>
    </row>
    <row r="10" spans="1:9" ht="15" x14ac:dyDescent="0.2">
      <c r="A10" s="13"/>
      <c r="B10" s="28"/>
      <c r="C10" s="27"/>
      <c r="D10" s="28"/>
      <c r="E10" s="28"/>
      <c r="F10" s="36"/>
      <c r="G10" s="28"/>
      <c r="H10" s="28"/>
      <c r="I10" s="28"/>
    </row>
    <row r="11" spans="1:9" ht="15" x14ac:dyDescent="0.2">
      <c r="A11" s="13"/>
      <c r="B11" s="28"/>
      <c r="C11" s="27"/>
      <c r="D11" s="28"/>
      <c r="E11" s="28"/>
      <c r="F11" s="36"/>
      <c r="G11" s="28"/>
      <c r="H11" s="28"/>
      <c r="I11" s="28"/>
    </row>
    <row r="12" spans="1:9" ht="15" x14ac:dyDescent="0.2">
      <c r="A12" s="13"/>
      <c r="B12" s="28"/>
      <c r="C12" s="27"/>
      <c r="D12" s="28"/>
      <c r="E12" s="28"/>
      <c r="F12" s="36"/>
      <c r="G12" s="28"/>
      <c r="H12" s="28"/>
      <c r="I12" s="28"/>
    </row>
    <row r="13" spans="1:9" ht="15" x14ac:dyDescent="0.2">
      <c r="A13" s="13"/>
      <c r="B13" s="28"/>
      <c r="C13" s="27"/>
      <c r="D13" s="28"/>
      <c r="E13" s="28"/>
      <c r="F13" s="36"/>
      <c r="G13" s="28"/>
      <c r="H13" s="28"/>
      <c r="I13" s="28"/>
    </row>
    <row r="14" spans="1:9" ht="15" x14ac:dyDescent="0.2">
      <c r="A14" s="13"/>
      <c r="B14" s="28"/>
      <c r="C14" s="27"/>
      <c r="D14" s="28"/>
      <c r="E14" s="28"/>
      <c r="F14" s="36"/>
      <c r="G14" s="28"/>
      <c r="H14" s="28"/>
      <c r="I14" s="28"/>
    </row>
    <row r="15" spans="1:9" ht="15" x14ac:dyDescent="0.2">
      <c r="A15" s="13"/>
      <c r="B15" s="28"/>
      <c r="C15" s="27"/>
      <c r="D15" s="28"/>
      <c r="E15" s="28"/>
      <c r="F15" s="36"/>
      <c r="G15" s="28"/>
      <c r="H15" s="28"/>
      <c r="I15" s="28"/>
    </row>
    <row r="16" spans="1:9" ht="15" x14ac:dyDescent="0.2">
      <c r="A16" s="13"/>
      <c r="B16" s="28"/>
      <c r="C16" s="27"/>
      <c r="D16" s="28"/>
      <c r="E16" s="28"/>
      <c r="F16" s="36"/>
      <c r="G16" s="28"/>
      <c r="H16" s="28"/>
      <c r="I16" s="28"/>
    </row>
    <row r="17" spans="1:9" ht="15" x14ac:dyDescent="0.2">
      <c r="A17" s="13"/>
      <c r="B17" s="28"/>
      <c r="C17" s="27"/>
      <c r="D17" s="28"/>
      <c r="E17" s="28"/>
      <c r="F17" s="36"/>
      <c r="G17" s="28"/>
      <c r="H17" s="28"/>
      <c r="I17" s="28"/>
    </row>
    <row r="18" spans="1:9" ht="15" x14ac:dyDescent="0.2">
      <c r="A18" s="13"/>
      <c r="B18" s="28"/>
      <c r="C18" s="27"/>
      <c r="D18" s="28"/>
      <c r="E18" s="28"/>
      <c r="F18" s="36"/>
      <c r="G18" s="28"/>
      <c r="H18" s="28"/>
      <c r="I18" s="28"/>
    </row>
    <row r="19" spans="1:9" ht="15" x14ac:dyDescent="0.2">
      <c r="A19" s="13"/>
      <c r="B19" s="28"/>
      <c r="C19" s="27"/>
      <c r="D19" s="28"/>
      <c r="E19" s="28"/>
      <c r="F19" s="36"/>
      <c r="G19" s="28"/>
      <c r="H19" s="28"/>
      <c r="I19" s="28"/>
    </row>
    <row r="20" spans="1:9" ht="15" x14ac:dyDescent="0.2">
      <c r="A20" s="13"/>
      <c r="B20" s="28"/>
      <c r="C20" s="27"/>
      <c r="D20" s="28"/>
      <c r="E20" s="28"/>
      <c r="F20" s="36"/>
      <c r="G20" s="28"/>
      <c r="H20" s="28"/>
      <c r="I20" s="28"/>
    </row>
    <row r="21" spans="1:9" ht="15" x14ac:dyDescent="0.2">
      <c r="A21" s="13"/>
      <c r="B21" s="28"/>
      <c r="C21" s="27"/>
      <c r="D21" s="28"/>
      <c r="E21" s="28"/>
      <c r="F21" s="36"/>
      <c r="G21" s="28"/>
      <c r="H21" s="28"/>
      <c r="I21" s="28"/>
    </row>
    <row r="22" spans="1:9" ht="15" x14ac:dyDescent="0.2">
      <c r="A22" s="13"/>
      <c r="B22" s="28"/>
      <c r="C22" s="27"/>
      <c r="D22" s="28"/>
      <c r="E22" s="28"/>
      <c r="F22" s="36"/>
      <c r="G22" s="28"/>
      <c r="H22" s="28"/>
      <c r="I22" s="28"/>
    </row>
    <row r="23" spans="1:9" ht="15" x14ac:dyDescent="0.2">
      <c r="A23" s="13"/>
      <c r="B23" s="28"/>
      <c r="C23" s="27"/>
      <c r="D23" s="28"/>
      <c r="E23" s="28"/>
      <c r="F23" s="36"/>
      <c r="G23" s="28"/>
      <c r="H23" s="28"/>
      <c r="I23" s="28"/>
    </row>
    <row r="24" spans="1:9" ht="15" x14ac:dyDescent="0.2">
      <c r="A24" s="13"/>
      <c r="B24" s="28"/>
      <c r="C24" s="27"/>
      <c r="D24" s="28"/>
      <c r="E24" s="28"/>
      <c r="F24" s="36"/>
      <c r="G24" s="28"/>
      <c r="H24" s="28"/>
      <c r="I24" s="28"/>
    </row>
    <row r="25" spans="1:9" ht="15" x14ac:dyDescent="0.2">
      <c r="A25" s="13"/>
      <c r="B25" s="28"/>
      <c r="C25" s="27"/>
      <c r="D25" s="28"/>
      <c r="E25" s="28"/>
      <c r="F25" s="36"/>
      <c r="G25" s="28"/>
      <c r="H25" s="28"/>
      <c r="I25" s="28"/>
    </row>
    <row r="26" spans="1:9" ht="15" x14ac:dyDescent="0.2">
      <c r="A26" s="13"/>
      <c r="B26" s="28"/>
      <c r="C26" s="27"/>
      <c r="D26" s="28"/>
      <c r="E26" s="28"/>
      <c r="F26" s="36"/>
      <c r="G26" s="28"/>
      <c r="H26" s="28"/>
      <c r="I26" s="28"/>
    </row>
    <row r="27" spans="1:9" ht="15" x14ac:dyDescent="0.2">
      <c r="A27" s="13"/>
      <c r="B27" s="28"/>
      <c r="C27" s="27"/>
      <c r="D27" s="28"/>
      <c r="E27" s="28"/>
      <c r="F27" s="36"/>
      <c r="G27" s="28"/>
      <c r="H27" s="28"/>
      <c r="I27" s="28"/>
    </row>
    <row r="28" spans="1:9" ht="15" x14ac:dyDescent="0.2">
      <c r="A28" s="13"/>
      <c r="B28" s="28"/>
      <c r="C28" s="27"/>
      <c r="D28" s="28"/>
      <c r="E28" s="28"/>
      <c r="F28" s="36"/>
      <c r="G28" s="28"/>
      <c r="H28" s="28"/>
      <c r="I28" s="28"/>
    </row>
    <row r="29" spans="1:9" ht="15" x14ac:dyDescent="0.2">
      <c r="A29" s="13"/>
      <c r="B29" s="28"/>
      <c r="C29" s="27"/>
      <c r="D29" s="28"/>
      <c r="E29" s="28"/>
      <c r="F29" s="36"/>
      <c r="G29" s="28"/>
      <c r="H29" s="28"/>
      <c r="I29" s="28"/>
    </row>
    <row r="30" spans="1:9" ht="15" x14ac:dyDescent="0.2">
      <c r="A30" s="13"/>
      <c r="B30" s="28"/>
      <c r="C30" s="27"/>
      <c r="D30" s="28"/>
      <c r="E30" s="28"/>
      <c r="F30" s="36"/>
      <c r="G30" s="28"/>
      <c r="H30" s="28"/>
      <c r="I30" s="28"/>
    </row>
    <row r="31" spans="1:9" ht="15" x14ac:dyDescent="0.2">
      <c r="A31" s="13"/>
      <c r="B31" s="28"/>
      <c r="C31" s="27"/>
      <c r="D31" s="28"/>
      <c r="E31" s="28"/>
      <c r="F31" s="36"/>
      <c r="G31" s="28"/>
      <c r="H31" s="28"/>
      <c r="I31" s="28"/>
    </row>
    <row r="32" spans="1:9" ht="15" x14ac:dyDescent="0.2">
      <c r="A32" s="13"/>
      <c r="B32" s="28"/>
      <c r="C32" s="27"/>
      <c r="D32" s="28"/>
      <c r="E32" s="28"/>
      <c r="F32" s="36"/>
      <c r="G32" s="28"/>
      <c r="H32" s="28"/>
      <c r="I32" s="28"/>
    </row>
    <row r="33" spans="1:9" ht="15" x14ac:dyDescent="0.2">
      <c r="A33" s="13"/>
      <c r="B33" s="28"/>
      <c r="C33" s="27"/>
      <c r="D33" s="28"/>
      <c r="E33" s="28"/>
      <c r="F33" s="36"/>
      <c r="G33" s="28"/>
      <c r="H33" s="28"/>
      <c r="I33" s="28"/>
    </row>
    <row r="34" spans="1:9" ht="15" x14ac:dyDescent="0.2">
      <c r="A34" s="13"/>
      <c r="B34" s="28"/>
      <c r="C34" s="27"/>
      <c r="D34" s="28"/>
      <c r="E34" s="28"/>
      <c r="F34" s="36"/>
      <c r="G34" s="28"/>
      <c r="H34" s="28"/>
      <c r="I34" s="28"/>
    </row>
    <row r="35" spans="1:9" ht="15" x14ac:dyDescent="0.2">
      <c r="A35" s="13"/>
      <c r="B35" s="28"/>
      <c r="C35" s="27"/>
      <c r="D35" s="28"/>
      <c r="E35" s="28"/>
      <c r="F35" s="36"/>
      <c r="G35" s="28"/>
      <c r="H35" s="28"/>
      <c r="I35" s="28"/>
    </row>
    <row r="36" spans="1:9" ht="15" x14ac:dyDescent="0.2">
      <c r="A36" s="13"/>
      <c r="B36" s="28"/>
      <c r="C36" s="27"/>
      <c r="D36" s="28"/>
      <c r="E36" s="28"/>
      <c r="F36" s="36"/>
      <c r="G36" s="28"/>
      <c r="H36" s="28"/>
      <c r="I36" s="28"/>
    </row>
    <row r="37" spans="1:9" ht="15" x14ac:dyDescent="0.2">
      <c r="A37" s="13"/>
      <c r="B37" s="28"/>
      <c r="C37" s="27"/>
      <c r="D37" s="28"/>
      <c r="E37" s="28"/>
      <c r="F37" s="36"/>
      <c r="G37" s="28"/>
      <c r="H37" s="28"/>
      <c r="I37" s="28"/>
    </row>
    <row r="38" spans="1:9" ht="15" x14ac:dyDescent="0.2">
      <c r="A38" s="13"/>
      <c r="B38" s="28"/>
      <c r="C38" s="27"/>
      <c r="D38" s="28"/>
      <c r="E38" s="28"/>
      <c r="F38" s="36"/>
      <c r="G38" s="28"/>
      <c r="H38" s="28"/>
      <c r="I38" s="28"/>
    </row>
    <row r="39" spans="1:9" ht="15" x14ac:dyDescent="0.2">
      <c r="A39" s="13"/>
      <c r="B39" s="28"/>
      <c r="C39" s="27"/>
      <c r="D39" s="28"/>
      <c r="E39" s="28"/>
      <c r="F39" s="36"/>
      <c r="G39" s="28"/>
      <c r="H39" s="28"/>
      <c r="I39" s="28"/>
    </row>
    <row r="40" spans="1:9" ht="15" x14ac:dyDescent="0.2">
      <c r="A40" s="13"/>
      <c r="B40" s="28"/>
      <c r="C40" s="27"/>
      <c r="D40" s="28"/>
      <c r="E40" s="28"/>
      <c r="F40" s="36"/>
      <c r="G40" s="28"/>
      <c r="H40" s="28"/>
      <c r="I40" s="28"/>
    </row>
    <row r="41" spans="1:9" ht="15" x14ac:dyDescent="0.2">
      <c r="A41" s="13"/>
      <c r="B41" s="28"/>
      <c r="C41" s="27"/>
      <c r="D41" s="28"/>
      <c r="E41" s="28"/>
      <c r="F41" s="36"/>
      <c r="G41" s="28"/>
      <c r="H41" s="28"/>
      <c r="I41" s="28"/>
    </row>
    <row r="42" spans="1:9" ht="15" x14ac:dyDescent="0.2">
      <c r="A42" s="13"/>
      <c r="B42" s="28"/>
      <c r="C42" s="27"/>
      <c r="D42" s="28"/>
      <c r="E42" s="28"/>
      <c r="F42" s="36"/>
      <c r="G42" s="28"/>
      <c r="H42" s="28"/>
      <c r="I42" s="28"/>
    </row>
    <row r="43" spans="1:9" ht="15" x14ac:dyDescent="0.2">
      <c r="A43" s="13"/>
      <c r="B43" s="28"/>
      <c r="C43" s="27"/>
      <c r="D43" s="28"/>
      <c r="E43" s="28"/>
      <c r="F43" s="36"/>
      <c r="G43" s="28"/>
      <c r="H43" s="28"/>
      <c r="I43" s="28"/>
    </row>
    <row r="44" spans="1:9" ht="15" x14ac:dyDescent="0.2">
      <c r="A44" s="13"/>
      <c r="B44" s="28"/>
      <c r="C44" s="27"/>
      <c r="D44" s="28"/>
      <c r="E44" s="28"/>
      <c r="F44" s="36"/>
      <c r="G44" s="28"/>
      <c r="H44" s="28"/>
      <c r="I44" s="28"/>
    </row>
    <row r="45" spans="1:9" ht="15" x14ac:dyDescent="0.2">
      <c r="A45" s="13"/>
      <c r="B45" s="28"/>
      <c r="C45" s="27"/>
      <c r="D45" s="28"/>
      <c r="E45" s="28"/>
      <c r="F45" s="36"/>
      <c r="G45" s="28"/>
      <c r="H45" s="28"/>
      <c r="I45" s="28"/>
    </row>
    <row r="46" spans="1:9" ht="15" x14ac:dyDescent="0.2">
      <c r="A46" s="13"/>
      <c r="B46" s="28"/>
      <c r="C46" s="27"/>
      <c r="D46" s="28"/>
      <c r="E46" s="28"/>
      <c r="F46" s="36"/>
      <c r="G46" s="28"/>
      <c r="H46" s="28"/>
      <c r="I46" s="28"/>
    </row>
    <row r="47" spans="1:9" ht="15" x14ac:dyDescent="0.2">
      <c r="A47" s="13"/>
      <c r="B47" s="28"/>
      <c r="C47" s="27"/>
      <c r="D47" s="28"/>
      <c r="E47" s="28"/>
      <c r="F47" s="36"/>
      <c r="G47" s="28"/>
      <c r="H47" s="28"/>
      <c r="I47" s="28"/>
    </row>
    <row r="48" spans="1:9" ht="15" x14ac:dyDescent="0.2">
      <c r="A48" s="13"/>
      <c r="B48" s="28"/>
      <c r="C48" s="27"/>
      <c r="D48" s="28"/>
      <c r="E48" s="28"/>
      <c r="F48" s="36"/>
      <c r="G48" s="28"/>
      <c r="H48" s="28"/>
      <c r="I48" s="28"/>
    </row>
    <row r="49" spans="1:9" ht="15" x14ac:dyDescent="0.2">
      <c r="A49" s="13"/>
      <c r="B49" s="28"/>
      <c r="C49" s="27"/>
      <c r="D49" s="28"/>
      <c r="E49" s="28"/>
      <c r="F49" s="36"/>
      <c r="G49" s="28"/>
      <c r="H49" s="28"/>
      <c r="I49" s="28"/>
    </row>
    <row r="50" spans="1:9" ht="15" x14ac:dyDescent="0.2">
      <c r="A50" s="13"/>
      <c r="B50" s="28"/>
      <c r="C50" s="27"/>
      <c r="D50" s="28"/>
      <c r="E50" s="28"/>
      <c r="F50" s="36"/>
      <c r="G50" s="28"/>
      <c r="H50" s="28"/>
      <c r="I50" s="28"/>
    </row>
    <row r="51" spans="1:9" ht="15" x14ac:dyDescent="0.2">
      <c r="A51" s="13"/>
      <c r="B51" s="28"/>
      <c r="C51" s="27"/>
      <c r="D51" s="28"/>
      <c r="E51" s="28"/>
      <c r="F51" s="36"/>
      <c r="G51" s="28"/>
      <c r="H51" s="28"/>
      <c r="I51" s="28"/>
    </row>
    <row r="52" spans="1:9" ht="15" x14ac:dyDescent="0.2">
      <c r="A52" s="13"/>
      <c r="B52" s="28"/>
      <c r="C52" s="27"/>
      <c r="D52" s="28"/>
      <c r="E52" s="28"/>
      <c r="F52" s="36"/>
      <c r="G52" s="28"/>
      <c r="H52" s="28"/>
      <c r="I52" s="28"/>
    </row>
    <row r="53" spans="1:9" ht="15" x14ac:dyDescent="0.2">
      <c r="A53" s="13"/>
      <c r="B53" s="28"/>
      <c r="C53" s="27"/>
      <c r="D53" s="28"/>
      <c r="E53" s="28"/>
      <c r="F53" s="36"/>
      <c r="G53" s="28"/>
      <c r="H53" s="28"/>
      <c r="I53" s="28"/>
    </row>
    <row r="54" spans="1:9" ht="15" x14ac:dyDescent="0.2">
      <c r="A54" s="13"/>
      <c r="B54" s="28"/>
      <c r="C54" s="27"/>
      <c r="D54" s="28"/>
      <c r="E54" s="28"/>
      <c r="F54" s="36"/>
      <c r="G54" s="28"/>
      <c r="H54" s="28"/>
      <c r="I54" s="28"/>
    </row>
    <row r="55" spans="1:9" ht="15" x14ac:dyDescent="0.2">
      <c r="A55" s="13"/>
      <c r="B55" s="28"/>
      <c r="C55" s="27"/>
      <c r="D55" s="28"/>
      <c r="E55" s="28"/>
      <c r="F55" s="36"/>
      <c r="G55" s="28"/>
      <c r="H55" s="28"/>
      <c r="I55" s="28"/>
    </row>
    <row r="56" spans="1:9" ht="15" x14ac:dyDescent="0.2">
      <c r="A56" s="13"/>
      <c r="B56" s="28"/>
      <c r="C56" s="27"/>
      <c r="D56" s="28"/>
      <c r="E56" s="28"/>
      <c r="F56" s="36"/>
      <c r="G56" s="28"/>
      <c r="H56" s="28"/>
      <c r="I56" s="28"/>
    </row>
    <row r="57" spans="1:9" ht="15" x14ac:dyDescent="0.2">
      <c r="A57" s="13"/>
      <c r="B57" s="28"/>
      <c r="C57" s="27"/>
      <c r="D57" s="28"/>
      <c r="E57" s="28"/>
      <c r="F57" s="36"/>
      <c r="G57" s="28"/>
      <c r="H57" s="28"/>
      <c r="I57" s="28"/>
    </row>
    <row r="58" spans="1:9" ht="15" x14ac:dyDescent="0.2">
      <c r="A58" s="13"/>
      <c r="B58" s="28"/>
      <c r="C58" s="27"/>
      <c r="D58" s="28"/>
      <c r="E58" s="28"/>
      <c r="F58" s="36"/>
      <c r="G58" s="28"/>
      <c r="H58" s="28"/>
      <c r="I58" s="28"/>
    </row>
    <row r="59" spans="1:9" ht="15" x14ac:dyDescent="0.2">
      <c r="A59" s="13"/>
      <c r="B59" s="28"/>
      <c r="C59" s="27"/>
      <c r="D59" s="28"/>
      <c r="E59" s="28"/>
      <c r="F59" s="36"/>
      <c r="G59" s="28"/>
      <c r="H59" s="28"/>
      <c r="I59" s="28"/>
    </row>
    <row r="60" spans="1:9" ht="15" x14ac:dyDescent="0.2">
      <c r="A60" s="13"/>
      <c r="B60" s="28"/>
      <c r="C60" s="27"/>
      <c r="D60" s="28"/>
      <c r="E60" s="28"/>
      <c r="F60" s="36"/>
      <c r="G60" s="28"/>
      <c r="H60" s="28"/>
      <c r="I60" s="28"/>
    </row>
    <row r="61" spans="1:9" ht="15" x14ac:dyDescent="0.2">
      <c r="A61" s="13"/>
      <c r="B61" s="28"/>
      <c r="C61" s="27"/>
      <c r="D61" s="28"/>
      <c r="E61" s="28"/>
      <c r="F61" s="36"/>
      <c r="G61" s="28"/>
      <c r="H61" s="28"/>
      <c r="I61" s="28"/>
    </row>
    <row r="62" spans="1:9" ht="15" x14ac:dyDescent="0.2">
      <c r="A62" s="13"/>
      <c r="B62" s="28"/>
      <c r="C62" s="27"/>
      <c r="D62" s="28"/>
      <c r="E62" s="28"/>
      <c r="F62" s="36"/>
      <c r="G62" s="28"/>
      <c r="H62" s="28"/>
      <c r="I62" s="28"/>
    </row>
    <row r="63" spans="1:9" ht="15" x14ac:dyDescent="0.2">
      <c r="A63" s="13"/>
      <c r="B63" s="28"/>
      <c r="C63" s="27"/>
      <c r="D63" s="28"/>
      <c r="E63" s="28"/>
      <c r="F63" s="36"/>
      <c r="G63" s="28"/>
      <c r="H63" s="28"/>
      <c r="I63" s="28"/>
    </row>
    <row r="64" spans="1:9" ht="15" x14ac:dyDescent="0.2">
      <c r="A64" s="13"/>
      <c r="B64" s="28"/>
      <c r="C64" s="27"/>
      <c r="D64" s="28"/>
      <c r="E64" s="28"/>
      <c r="F64" s="36"/>
      <c r="G64" s="28"/>
      <c r="H64" s="28"/>
      <c r="I64" s="28"/>
    </row>
    <row r="65" spans="1:9" ht="15" x14ac:dyDescent="0.2">
      <c r="A65" s="13"/>
      <c r="B65" s="28"/>
      <c r="C65" s="27"/>
      <c r="D65" s="28"/>
      <c r="E65" s="28"/>
      <c r="F65" s="36"/>
      <c r="G65" s="28"/>
      <c r="H65" s="28"/>
      <c r="I65" s="28"/>
    </row>
    <row r="66" spans="1:9" ht="15" x14ac:dyDescent="0.2">
      <c r="A66" s="13"/>
      <c r="B66" s="28"/>
      <c r="C66" s="27"/>
      <c r="D66" s="28"/>
      <c r="E66" s="28"/>
      <c r="F66" s="36"/>
      <c r="G66" s="28"/>
      <c r="H66" s="28"/>
      <c r="I66" s="28"/>
    </row>
    <row r="67" spans="1:9" ht="15" x14ac:dyDescent="0.2">
      <c r="A67" s="13"/>
      <c r="B67" s="28"/>
      <c r="C67" s="27"/>
      <c r="D67" s="28"/>
      <c r="E67" s="28"/>
      <c r="F67" s="36"/>
      <c r="G67" s="28"/>
      <c r="H67" s="28"/>
      <c r="I67" s="28"/>
    </row>
    <row r="68" spans="1:9" ht="15" x14ac:dyDescent="0.2">
      <c r="A68" s="13"/>
      <c r="B68" s="28"/>
      <c r="C68" s="27"/>
      <c r="D68" s="28"/>
      <c r="E68" s="28"/>
      <c r="F68" s="36"/>
      <c r="G68" s="28"/>
      <c r="H68" s="28"/>
      <c r="I68" s="28"/>
    </row>
    <row r="69" spans="1:9" ht="15" x14ac:dyDescent="0.2">
      <c r="A69" s="13"/>
      <c r="B69" s="28"/>
      <c r="C69" s="27"/>
      <c r="D69" s="28"/>
      <c r="E69" s="28"/>
      <c r="F69" s="36"/>
      <c r="G69" s="28"/>
      <c r="H69" s="28"/>
      <c r="I69" s="28"/>
    </row>
    <row r="70" spans="1:9" ht="15" x14ac:dyDescent="0.2">
      <c r="A70" s="13"/>
      <c r="B70" s="28"/>
      <c r="C70" s="27"/>
      <c r="D70" s="28"/>
      <c r="E70" s="28"/>
      <c r="F70" s="36"/>
      <c r="G70" s="28"/>
      <c r="H70" s="28"/>
      <c r="I70" s="28"/>
    </row>
    <row r="71" spans="1:9" ht="15" x14ac:dyDescent="0.2">
      <c r="A71" s="13"/>
      <c r="B71" s="28"/>
      <c r="C71" s="27"/>
      <c r="D71" s="28"/>
      <c r="E71" s="28"/>
      <c r="F71" s="36"/>
      <c r="G71" s="28"/>
      <c r="H71" s="28"/>
      <c r="I71" s="29"/>
    </row>
    <row r="72" spans="1:9" ht="15" x14ac:dyDescent="0.2">
      <c r="A72" s="13"/>
      <c r="B72" s="28"/>
      <c r="C72" s="27"/>
      <c r="D72" s="28"/>
      <c r="E72" s="28"/>
      <c r="F72" s="36"/>
      <c r="G72" s="28"/>
      <c r="H72" s="28"/>
      <c r="I72" s="29"/>
    </row>
    <row r="73" spans="1:9" ht="15" x14ac:dyDescent="0.2">
      <c r="A73" s="13"/>
      <c r="B73" s="28"/>
      <c r="C73" s="27"/>
      <c r="D73" s="28"/>
      <c r="E73" s="28"/>
      <c r="F73" s="36"/>
      <c r="G73" s="28"/>
      <c r="H73" s="28"/>
      <c r="I73" s="29"/>
    </row>
    <row r="74" spans="1:9" ht="15" x14ac:dyDescent="0.2">
      <c r="A74" s="13"/>
      <c r="B74" s="28"/>
      <c r="C74" s="27"/>
      <c r="D74" s="28"/>
      <c r="E74" s="28"/>
      <c r="F74" s="36"/>
      <c r="G74" s="29"/>
      <c r="H74" s="28"/>
      <c r="I74" s="29"/>
    </row>
    <row r="75" spans="1:9" ht="15" x14ac:dyDescent="0.2">
      <c r="A75" s="13"/>
      <c r="B75" s="28"/>
      <c r="C75" s="27"/>
      <c r="D75" s="28"/>
      <c r="E75" s="28"/>
      <c r="F75" s="36"/>
      <c r="G75" s="29"/>
      <c r="H75" s="28"/>
      <c r="I75" s="29"/>
    </row>
    <row r="76" spans="1:9" ht="15" x14ac:dyDescent="0.2">
      <c r="A76" s="13"/>
      <c r="B76" s="28"/>
      <c r="C76" s="27"/>
      <c r="D76" s="28"/>
      <c r="E76" s="28"/>
      <c r="F76" s="36"/>
      <c r="G76" s="29"/>
      <c r="H76" s="28"/>
      <c r="I76" s="29"/>
    </row>
    <row r="77" spans="1:9" ht="15" x14ac:dyDescent="0.2">
      <c r="A77" s="13"/>
      <c r="B77" s="28"/>
      <c r="C77" s="27"/>
      <c r="D77" s="28"/>
      <c r="E77" s="28"/>
      <c r="F77" s="36"/>
      <c r="G77" s="29"/>
      <c r="H77" s="28"/>
      <c r="I77" s="29"/>
    </row>
    <row r="78" spans="1:9" ht="15" x14ac:dyDescent="0.2">
      <c r="A78" s="13"/>
      <c r="B78" s="28"/>
      <c r="C78" s="27"/>
      <c r="D78" s="28"/>
      <c r="E78" s="28"/>
      <c r="F78" s="36"/>
      <c r="G78" s="29"/>
      <c r="H78" s="28"/>
      <c r="I78" s="29"/>
    </row>
    <row r="79" spans="1:9" ht="15" x14ac:dyDescent="0.2">
      <c r="A79" s="13"/>
      <c r="B79" s="28"/>
      <c r="C79" s="27"/>
      <c r="D79" s="28"/>
      <c r="E79" s="28"/>
      <c r="F79" s="36"/>
      <c r="G79" s="29"/>
      <c r="H79" s="28"/>
      <c r="I79" s="29"/>
    </row>
    <row r="80" spans="1:9" ht="15" x14ac:dyDescent="0.2">
      <c r="A80" s="13"/>
      <c r="B80" s="28"/>
      <c r="C80" s="27"/>
      <c r="D80" s="28"/>
      <c r="E80" s="28"/>
      <c r="F80" s="36"/>
      <c r="G80" s="29"/>
      <c r="H80" s="28"/>
      <c r="I80" s="29"/>
    </row>
    <row r="81" spans="1:9" ht="15" x14ac:dyDescent="0.2">
      <c r="A81" s="13"/>
      <c r="B81" s="28"/>
      <c r="C81" s="27"/>
      <c r="D81" s="28"/>
      <c r="E81" s="28"/>
      <c r="F81" s="36"/>
      <c r="G81" s="29"/>
      <c r="H81" s="28"/>
      <c r="I81" s="29"/>
    </row>
    <row r="82" spans="1:9" ht="15" x14ac:dyDescent="0.2">
      <c r="A82" s="13"/>
      <c r="B82" s="28"/>
      <c r="C82" s="27"/>
      <c r="D82" s="28"/>
      <c r="E82" s="28"/>
      <c r="F82" s="36"/>
      <c r="G82" s="29"/>
      <c r="H82" s="28"/>
      <c r="I82" s="29"/>
    </row>
    <row r="83" spans="1:9" ht="15" x14ac:dyDescent="0.2">
      <c r="A83" s="13"/>
      <c r="B83" s="28"/>
      <c r="C83" s="27"/>
      <c r="D83" s="28"/>
      <c r="E83" s="28"/>
      <c r="F83" s="36"/>
      <c r="G83" s="29"/>
      <c r="H83" s="28"/>
      <c r="I83" s="29"/>
    </row>
    <row r="84" spans="1:9" ht="15" x14ac:dyDescent="0.2">
      <c r="A84" s="13"/>
      <c r="B84" s="28"/>
      <c r="C84" s="27"/>
      <c r="D84" s="28"/>
      <c r="E84" s="28"/>
      <c r="F84" s="36"/>
      <c r="G84" s="29"/>
      <c r="H84" s="28"/>
      <c r="I84" s="29"/>
    </row>
    <row r="85" spans="1:9" ht="15" x14ac:dyDescent="0.2">
      <c r="A85" s="13"/>
      <c r="B85" s="28"/>
      <c r="C85" s="27"/>
      <c r="D85" s="28"/>
      <c r="E85" s="28"/>
      <c r="F85" s="36"/>
      <c r="G85" s="29"/>
      <c r="H85" s="28"/>
      <c r="I85" s="29"/>
    </row>
    <row r="86" spans="1:9" ht="15" x14ac:dyDescent="0.2">
      <c r="A86" s="13"/>
      <c r="B86" s="28"/>
      <c r="C86" s="27"/>
      <c r="D86" s="28"/>
      <c r="E86" s="28"/>
      <c r="F86" s="36"/>
      <c r="G86" s="29"/>
      <c r="H86" s="28"/>
      <c r="I86" s="29"/>
    </row>
    <row r="87" spans="1:9" ht="15" x14ac:dyDescent="0.2">
      <c r="A87" s="13"/>
      <c r="B87" s="28"/>
      <c r="C87" s="27"/>
      <c r="D87" s="28"/>
      <c r="E87" s="28"/>
      <c r="F87" s="36"/>
      <c r="G87" s="29"/>
      <c r="H87" s="28"/>
      <c r="I87" s="29"/>
    </row>
    <row r="88" spans="1:9" ht="15" x14ac:dyDescent="0.2">
      <c r="A88" s="13"/>
      <c r="B88" s="28"/>
      <c r="C88" s="27"/>
      <c r="D88" s="28"/>
      <c r="E88" s="28"/>
      <c r="F88" s="36"/>
      <c r="G88" s="29"/>
      <c r="H88" s="28"/>
      <c r="I88" s="29"/>
    </row>
    <row r="89" spans="1:9" ht="15" x14ac:dyDescent="0.2">
      <c r="A89" s="13"/>
      <c r="B89" s="28"/>
      <c r="C89" s="27"/>
      <c r="D89" s="28"/>
      <c r="E89" s="28"/>
      <c r="F89" s="36"/>
      <c r="G89" s="29"/>
      <c r="H89" s="28"/>
      <c r="I89" s="29"/>
    </row>
    <row r="90" spans="1:9" ht="15" x14ac:dyDescent="0.2">
      <c r="A90" s="13"/>
      <c r="B90" s="28"/>
      <c r="C90" s="27"/>
      <c r="D90" s="28"/>
      <c r="E90" s="28"/>
      <c r="F90" s="36"/>
      <c r="G90" s="29"/>
      <c r="H90" s="28"/>
      <c r="I90" s="29"/>
    </row>
    <row r="91" spans="1:9" ht="15" x14ac:dyDescent="0.2">
      <c r="A91" s="13"/>
      <c r="B91" s="28"/>
      <c r="C91" s="27"/>
      <c r="D91" s="28"/>
      <c r="E91" s="28"/>
      <c r="F91" s="36"/>
      <c r="G91" s="29"/>
      <c r="H91" s="28"/>
      <c r="I91" s="29"/>
    </row>
    <row r="92" spans="1:9" ht="15" x14ac:dyDescent="0.2">
      <c r="A92" s="13"/>
      <c r="B92" s="28"/>
      <c r="C92" s="27"/>
      <c r="D92" s="28"/>
      <c r="E92" s="28"/>
      <c r="F92" s="36"/>
      <c r="G92" s="29"/>
      <c r="H92" s="28"/>
      <c r="I92" s="29"/>
    </row>
    <row r="93" spans="1:9" ht="15" x14ac:dyDescent="0.2">
      <c r="A93" s="13"/>
      <c r="B93" s="28"/>
      <c r="C93" s="27"/>
      <c r="D93" s="28"/>
      <c r="E93" s="28"/>
      <c r="F93" s="36"/>
      <c r="G93" s="29"/>
      <c r="H93" s="28"/>
      <c r="I93" s="29"/>
    </row>
    <row r="94" spans="1:9" ht="15" x14ac:dyDescent="0.2">
      <c r="A94" s="13"/>
      <c r="B94" s="28"/>
      <c r="C94" s="27"/>
      <c r="D94" s="28"/>
      <c r="E94" s="28"/>
      <c r="F94" s="36"/>
      <c r="G94" s="29"/>
      <c r="H94" s="28"/>
      <c r="I94" s="29"/>
    </row>
    <row r="95" spans="1:9" ht="15" x14ac:dyDescent="0.2">
      <c r="A95" s="13"/>
      <c r="B95" s="28"/>
      <c r="C95" s="27"/>
      <c r="D95" s="28"/>
      <c r="E95" s="28"/>
      <c r="F95" s="36"/>
      <c r="G95" s="29"/>
      <c r="H95" s="28"/>
      <c r="I95" s="29"/>
    </row>
    <row r="96" spans="1:9" ht="15" x14ac:dyDescent="0.2">
      <c r="A96" s="13"/>
      <c r="B96" s="28"/>
      <c r="C96" s="27"/>
      <c r="D96" s="28"/>
      <c r="E96" s="28"/>
      <c r="F96" s="36"/>
      <c r="G96" s="29"/>
      <c r="H96" s="28"/>
      <c r="I96" s="29"/>
    </row>
    <row r="97" spans="1:9" ht="15" x14ac:dyDescent="0.2">
      <c r="A97" s="13"/>
      <c r="B97" s="28"/>
      <c r="C97" s="27"/>
      <c r="D97" s="28"/>
      <c r="E97" s="28"/>
      <c r="F97" s="36"/>
      <c r="G97" s="29"/>
      <c r="H97" s="28"/>
      <c r="I97" s="29"/>
    </row>
    <row r="98" spans="1:9" ht="15" x14ac:dyDescent="0.2">
      <c r="A98" s="13"/>
      <c r="B98" s="28"/>
      <c r="C98" s="27"/>
      <c r="D98" s="28"/>
      <c r="E98" s="28"/>
      <c r="F98" s="36"/>
      <c r="G98" s="29"/>
      <c r="H98" s="28"/>
      <c r="I98" s="29"/>
    </row>
    <row r="99" spans="1:9" ht="15" x14ac:dyDescent="0.2">
      <c r="A99" s="13"/>
      <c r="B99" s="28"/>
      <c r="C99" s="27"/>
      <c r="D99" s="28"/>
      <c r="E99" s="28"/>
      <c r="F99" s="36"/>
      <c r="G99" s="29"/>
      <c r="H99" s="28"/>
      <c r="I99" s="29"/>
    </row>
    <row r="100" spans="1:9" ht="15" x14ac:dyDescent="0.2">
      <c r="A100" s="13"/>
      <c r="B100" s="28"/>
      <c r="C100" s="27"/>
      <c r="D100" s="28"/>
      <c r="E100" s="28"/>
      <c r="F100" s="36"/>
      <c r="G100" s="29"/>
      <c r="H100" s="28"/>
      <c r="I100" s="29"/>
    </row>
    <row r="101" spans="1:9" ht="15" x14ac:dyDescent="0.2">
      <c r="A101" s="13"/>
      <c r="B101" s="28"/>
      <c r="C101" s="27"/>
      <c r="D101" s="28"/>
      <c r="E101" s="28"/>
      <c r="F101" s="36"/>
      <c r="G101" s="29"/>
      <c r="H101" s="28"/>
      <c r="I101" s="29"/>
    </row>
    <row r="102" spans="1:9" ht="15" x14ac:dyDescent="0.2">
      <c r="A102" s="13"/>
      <c r="B102" s="28"/>
      <c r="C102" s="27"/>
      <c r="D102" s="28"/>
      <c r="E102" s="28"/>
      <c r="F102" s="36"/>
      <c r="G102" s="29"/>
      <c r="H102" s="28"/>
      <c r="I102" s="29"/>
    </row>
    <row r="103" spans="1:9" ht="15" x14ac:dyDescent="0.2">
      <c r="A103" s="13"/>
      <c r="B103" s="28"/>
      <c r="C103" s="27"/>
      <c r="D103" s="28"/>
      <c r="E103" s="28"/>
      <c r="F103" s="36"/>
      <c r="G103" s="29"/>
      <c r="H103" s="28"/>
      <c r="I103" s="29"/>
    </row>
    <row r="104" spans="1:9" ht="15" x14ac:dyDescent="0.2">
      <c r="A104" s="13"/>
      <c r="B104" s="28"/>
      <c r="C104" s="27"/>
      <c r="D104" s="28"/>
      <c r="E104" s="28"/>
      <c r="F104" s="36"/>
      <c r="G104" s="29"/>
      <c r="H104" s="28"/>
      <c r="I104" s="29"/>
    </row>
    <row r="105" spans="1:9" ht="15" x14ac:dyDescent="0.2">
      <c r="A105" s="13"/>
      <c r="B105" s="28"/>
      <c r="C105" s="27"/>
      <c r="D105" s="28"/>
      <c r="E105" s="28"/>
      <c r="F105" s="36"/>
      <c r="G105" s="29"/>
      <c r="H105" s="28"/>
      <c r="I105" s="29"/>
    </row>
    <row r="106" spans="1:9" ht="15" x14ac:dyDescent="0.2">
      <c r="A106" s="13"/>
      <c r="B106" s="28"/>
      <c r="C106" s="27"/>
      <c r="D106" s="28"/>
      <c r="E106" s="28"/>
      <c r="F106" s="36"/>
      <c r="G106" s="29"/>
      <c r="H106" s="28"/>
      <c r="I106" s="29"/>
    </row>
    <row r="107" spans="1:9" ht="15" x14ac:dyDescent="0.2">
      <c r="A107" s="13"/>
      <c r="B107" s="28"/>
      <c r="C107" s="27"/>
      <c r="D107" s="28"/>
      <c r="E107" s="28"/>
      <c r="F107" s="36"/>
      <c r="G107" s="29"/>
      <c r="H107" s="28"/>
      <c r="I107" s="29"/>
    </row>
    <row r="108" spans="1:9" ht="15" x14ac:dyDescent="0.2">
      <c r="A108" s="13"/>
      <c r="B108" s="28"/>
      <c r="C108" s="27"/>
      <c r="D108" s="28"/>
      <c r="E108" s="28"/>
      <c r="F108" s="36"/>
      <c r="G108" s="29"/>
      <c r="H108" s="28"/>
      <c r="I108" s="29"/>
    </row>
    <row r="109" spans="1:9" ht="15" x14ac:dyDescent="0.2">
      <c r="A109" s="13"/>
      <c r="B109" s="28"/>
      <c r="C109" s="27"/>
      <c r="D109" s="28"/>
      <c r="E109" s="28"/>
      <c r="F109" s="36"/>
      <c r="G109" s="29"/>
      <c r="H109" s="28"/>
      <c r="I109" s="29"/>
    </row>
    <row r="110" spans="1:9" ht="15" x14ac:dyDescent="0.2">
      <c r="A110" s="13"/>
      <c r="B110" s="28"/>
      <c r="C110" s="27"/>
      <c r="D110" s="28"/>
      <c r="E110" s="28"/>
      <c r="F110" s="36"/>
      <c r="G110" s="29"/>
      <c r="H110" s="28"/>
      <c r="I110" s="29"/>
    </row>
    <row r="111" spans="1:9" ht="15" x14ac:dyDescent="0.2">
      <c r="A111" s="13"/>
      <c r="B111" s="28"/>
      <c r="C111" s="27"/>
      <c r="D111" s="28"/>
      <c r="E111" s="28"/>
      <c r="F111" s="36"/>
      <c r="G111" s="29"/>
      <c r="H111" s="28"/>
      <c r="I111" s="29"/>
    </row>
    <row r="112" spans="1:9" ht="15" x14ac:dyDescent="0.2">
      <c r="A112" s="13"/>
      <c r="B112" s="28"/>
      <c r="C112" s="27"/>
      <c r="D112" s="28"/>
      <c r="E112" s="28"/>
      <c r="F112" s="36"/>
      <c r="G112" s="29"/>
      <c r="H112" s="28"/>
      <c r="I112" s="29"/>
    </row>
    <row r="113" spans="1:9" ht="15" x14ac:dyDescent="0.2">
      <c r="A113" s="13"/>
      <c r="B113" s="28"/>
      <c r="C113" s="27"/>
      <c r="D113" s="28"/>
      <c r="E113" s="28"/>
      <c r="F113" s="36"/>
      <c r="G113" s="29"/>
      <c r="H113" s="28"/>
      <c r="I113" s="29"/>
    </row>
    <row r="114" spans="1:9" ht="15" x14ac:dyDescent="0.2">
      <c r="A114" s="13"/>
      <c r="B114" s="28"/>
      <c r="C114" s="27"/>
      <c r="D114" s="28"/>
      <c r="E114" s="28"/>
      <c r="F114" s="36"/>
      <c r="G114" s="29"/>
      <c r="H114" s="28"/>
      <c r="I114" s="29"/>
    </row>
    <row r="115" spans="1:9" ht="15" x14ac:dyDescent="0.2">
      <c r="A115" s="13"/>
      <c r="B115" s="28"/>
      <c r="C115" s="27"/>
      <c r="D115" s="28"/>
      <c r="E115" s="28"/>
      <c r="F115" s="36"/>
      <c r="G115" s="29"/>
      <c r="H115" s="28"/>
      <c r="I115" s="29"/>
    </row>
    <row r="116" spans="1:9" ht="15" x14ac:dyDescent="0.2">
      <c r="A116" s="13"/>
      <c r="B116" s="28"/>
      <c r="C116" s="27"/>
      <c r="D116" s="28"/>
      <c r="E116" s="28"/>
      <c r="F116" s="36"/>
      <c r="G116" s="29"/>
      <c r="H116" s="28"/>
      <c r="I116" s="29"/>
    </row>
    <row r="117" spans="1:9" ht="15" x14ac:dyDescent="0.2">
      <c r="A117" s="13"/>
      <c r="B117" s="28"/>
      <c r="C117" s="27"/>
      <c r="D117" s="28"/>
      <c r="E117" s="28"/>
      <c r="F117" s="36"/>
      <c r="G117" s="29"/>
      <c r="H117" s="28"/>
      <c r="I117" s="29"/>
    </row>
    <row r="118" spans="1:9" ht="15" x14ac:dyDescent="0.2">
      <c r="A118" s="13"/>
      <c r="B118" s="28"/>
      <c r="C118" s="27"/>
      <c r="D118" s="28"/>
      <c r="E118" s="28"/>
      <c r="F118" s="36"/>
      <c r="G118" s="29"/>
      <c r="H118" s="28"/>
      <c r="I118" s="29"/>
    </row>
    <row r="119" spans="1:9" ht="15" x14ac:dyDescent="0.2">
      <c r="A119" s="13"/>
      <c r="B119" s="28"/>
      <c r="C119" s="27"/>
      <c r="D119" s="28"/>
      <c r="E119" s="28"/>
      <c r="F119" s="36"/>
      <c r="G119" s="29"/>
      <c r="H119" s="28"/>
      <c r="I119" s="29"/>
    </row>
    <row r="120" spans="1:9" ht="15" x14ac:dyDescent="0.2">
      <c r="A120" s="13"/>
      <c r="B120" s="28"/>
      <c r="C120" s="27"/>
      <c r="D120" s="28"/>
      <c r="E120" s="28"/>
      <c r="F120" s="36"/>
      <c r="G120" s="29"/>
      <c r="H120" s="28"/>
      <c r="I120" s="29"/>
    </row>
    <row r="121" spans="1:9" ht="15" x14ac:dyDescent="0.2">
      <c r="A121" s="13"/>
      <c r="B121" s="28"/>
      <c r="C121" s="27"/>
      <c r="D121" s="28"/>
      <c r="E121" s="28"/>
      <c r="F121" s="36"/>
      <c r="G121" s="29"/>
      <c r="H121" s="28"/>
      <c r="I121" s="29"/>
    </row>
    <row r="122" spans="1:9" ht="15" x14ac:dyDescent="0.2">
      <c r="A122" s="13"/>
      <c r="B122" s="28"/>
      <c r="C122" s="27"/>
      <c r="D122" s="28"/>
      <c r="E122" s="28"/>
      <c r="F122" s="36"/>
      <c r="G122" s="29"/>
      <c r="H122" s="28"/>
      <c r="I122" s="29"/>
    </row>
    <row r="123" spans="1:9" ht="15" x14ac:dyDescent="0.2">
      <c r="A123" s="13"/>
      <c r="B123" s="28"/>
      <c r="C123" s="27"/>
      <c r="D123" s="28"/>
      <c r="E123" s="28"/>
      <c r="F123" s="36"/>
      <c r="G123" s="29"/>
      <c r="H123" s="28"/>
      <c r="I123" s="29"/>
    </row>
    <row r="124" spans="1:9" ht="15" x14ac:dyDescent="0.2">
      <c r="A124" s="13"/>
      <c r="B124" s="28"/>
      <c r="C124" s="27"/>
      <c r="D124" s="28"/>
      <c r="E124" s="28"/>
      <c r="F124" s="36"/>
      <c r="G124" s="29"/>
      <c r="H124" s="28"/>
      <c r="I124" s="29"/>
    </row>
    <row r="125" spans="1:9" ht="15" x14ac:dyDescent="0.2">
      <c r="A125" s="13"/>
      <c r="B125" s="28"/>
      <c r="C125" s="27"/>
      <c r="D125" s="28"/>
      <c r="E125" s="28"/>
      <c r="F125" s="36"/>
      <c r="G125" s="29"/>
      <c r="H125" s="28"/>
      <c r="I125" s="29"/>
    </row>
    <row r="126" spans="1:9" ht="15" x14ac:dyDescent="0.2">
      <c r="A126" s="13"/>
      <c r="B126" s="28"/>
      <c r="C126" s="27"/>
      <c r="D126" s="28"/>
      <c r="E126" s="28"/>
      <c r="F126" s="36"/>
      <c r="G126" s="29"/>
      <c r="H126" s="28"/>
      <c r="I126" s="29"/>
    </row>
    <row r="127" spans="1:9" ht="15" x14ac:dyDescent="0.2">
      <c r="A127" s="13"/>
      <c r="B127" s="28"/>
      <c r="C127" s="27"/>
      <c r="D127" s="28"/>
      <c r="E127" s="28"/>
      <c r="F127" s="36"/>
      <c r="G127" s="29"/>
      <c r="H127" s="28"/>
      <c r="I127" s="29"/>
    </row>
    <row r="128" spans="1:9" ht="15" x14ac:dyDescent="0.2">
      <c r="A128" s="13"/>
      <c r="B128" s="28"/>
      <c r="C128" s="27"/>
      <c r="D128" s="28"/>
      <c r="E128" s="28"/>
      <c r="F128" s="36"/>
      <c r="G128" s="29"/>
      <c r="H128" s="28"/>
      <c r="I128" s="29"/>
    </row>
    <row r="129" spans="1:9" ht="15" x14ac:dyDescent="0.2">
      <c r="A129" s="13"/>
      <c r="B129" s="28"/>
      <c r="C129" s="27"/>
      <c r="D129" s="28"/>
      <c r="E129" s="28"/>
      <c r="F129" s="36"/>
      <c r="G129" s="29"/>
      <c r="H129" s="28"/>
      <c r="I129" s="29"/>
    </row>
    <row r="130" spans="1:9" ht="15" x14ac:dyDescent="0.2">
      <c r="A130" s="13"/>
      <c r="B130" s="28"/>
      <c r="C130" s="27"/>
      <c r="D130" s="28"/>
      <c r="E130" s="28"/>
      <c r="F130" s="36"/>
      <c r="G130" s="29"/>
      <c r="H130" s="28"/>
      <c r="I130" s="29"/>
    </row>
    <row r="131" spans="1:9" ht="15" x14ac:dyDescent="0.2">
      <c r="A131" s="13"/>
      <c r="B131" s="28"/>
      <c r="C131" s="27"/>
      <c r="D131" s="28"/>
      <c r="E131" s="28"/>
      <c r="F131" s="36"/>
      <c r="G131" s="29"/>
      <c r="H131" s="28"/>
      <c r="I131" s="29"/>
    </row>
    <row r="132" spans="1:9" ht="15" x14ac:dyDescent="0.2">
      <c r="A132" s="13"/>
      <c r="B132" s="28"/>
      <c r="C132" s="27"/>
      <c r="D132" s="28"/>
      <c r="E132" s="28"/>
      <c r="F132" s="36"/>
      <c r="G132" s="29"/>
      <c r="H132" s="28"/>
      <c r="I132" s="29"/>
    </row>
    <row r="133" spans="1:9" ht="15" x14ac:dyDescent="0.2">
      <c r="A133" s="13"/>
      <c r="B133" s="28"/>
      <c r="C133" s="27"/>
      <c r="D133" s="28"/>
      <c r="E133" s="28"/>
      <c r="F133" s="36"/>
      <c r="G133" s="29"/>
      <c r="H133" s="28"/>
      <c r="I133" s="29"/>
    </row>
    <row r="134" spans="1:9" ht="15" x14ac:dyDescent="0.2">
      <c r="A134" s="13"/>
      <c r="B134" s="28"/>
      <c r="C134" s="27"/>
      <c r="D134" s="28"/>
      <c r="E134" s="28"/>
      <c r="F134" s="36"/>
      <c r="G134" s="29"/>
      <c r="H134" s="28"/>
      <c r="I134" s="29"/>
    </row>
    <row r="135" spans="1:9" ht="15" x14ac:dyDescent="0.2">
      <c r="A135" s="13"/>
      <c r="B135" s="28"/>
      <c r="C135" s="27"/>
      <c r="D135" s="28"/>
      <c r="E135" s="28"/>
      <c r="F135" s="36"/>
      <c r="G135" s="29"/>
      <c r="H135" s="28"/>
      <c r="I135" s="29"/>
    </row>
    <row r="136" spans="1:9" ht="15" x14ac:dyDescent="0.2">
      <c r="A136" s="13"/>
      <c r="B136" s="28"/>
      <c r="C136" s="27"/>
      <c r="D136" s="28"/>
      <c r="E136" s="28"/>
      <c r="F136" s="36"/>
      <c r="G136" s="29"/>
      <c r="H136" s="28"/>
      <c r="I136" s="29"/>
    </row>
    <row r="137" spans="1:9" ht="15" x14ac:dyDescent="0.2">
      <c r="A137" s="13"/>
      <c r="B137" s="28"/>
      <c r="C137" s="27"/>
      <c r="D137" s="28"/>
      <c r="E137" s="28"/>
      <c r="F137" s="36"/>
      <c r="G137" s="29"/>
      <c r="H137" s="28"/>
      <c r="I137" s="29"/>
    </row>
    <row r="138" spans="1:9" ht="15" x14ac:dyDescent="0.2">
      <c r="A138" s="13"/>
      <c r="B138" s="28"/>
      <c r="C138" s="27"/>
      <c r="D138" s="28"/>
      <c r="E138" s="28"/>
      <c r="F138" s="36"/>
      <c r="G138" s="29"/>
      <c r="H138" s="28"/>
      <c r="I138" s="29"/>
    </row>
    <row r="139" spans="1:9" ht="15" x14ac:dyDescent="0.2">
      <c r="A139" s="13"/>
      <c r="B139" s="28"/>
      <c r="C139" s="27"/>
      <c r="D139" s="28"/>
      <c r="E139" s="28"/>
      <c r="F139" s="36"/>
      <c r="G139" s="29"/>
      <c r="H139" s="28"/>
      <c r="I139" s="29"/>
    </row>
    <row r="140" spans="1:9" ht="15" x14ac:dyDescent="0.2">
      <c r="A140" s="13"/>
      <c r="B140" s="28"/>
      <c r="C140" s="27"/>
      <c r="D140" s="28"/>
      <c r="E140" s="28"/>
      <c r="F140" s="36"/>
      <c r="G140" s="29"/>
      <c r="H140" s="28"/>
      <c r="I140" s="29"/>
    </row>
    <row r="141" spans="1:9" ht="15" x14ac:dyDescent="0.2">
      <c r="A141" s="13"/>
      <c r="B141" s="28"/>
      <c r="C141" s="27"/>
      <c r="D141" s="28"/>
      <c r="E141" s="28"/>
      <c r="F141" s="36"/>
      <c r="G141" s="29"/>
      <c r="H141" s="28"/>
      <c r="I141" s="29"/>
    </row>
    <row r="142" spans="1:9" ht="15" x14ac:dyDescent="0.2">
      <c r="A142" s="13"/>
      <c r="B142" s="28"/>
      <c r="C142" s="27"/>
      <c r="D142" s="28"/>
      <c r="E142" s="28"/>
      <c r="F142" s="36"/>
      <c r="G142" s="29"/>
      <c r="H142" s="28"/>
      <c r="I142" s="29"/>
    </row>
    <row r="143" spans="1:9" ht="15" x14ac:dyDescent="0.2">
      <c r="A143" s="13"/>
      <c r="B143" s="28"/>
      <c r="C143" s="27"/>
      <c r="D143" s="28"/>
      <c r="E143" s="28"/>
      <c r="F143" s="36"/>
      <c r="G143" s="29"/>
      <c r="H143" s="28"/>
      <c r="I143" s="29"/>
    </row>
    <row r="144" spans="1:9" ht="15" x14ac:dyDescent="0.2">
      <c r="A144" s="13"/>
      <c r="B144" s="28"/>
      <c r="C144" s="27"/>
      <c r="D144" s="28"/>
      <c r="E144" s="28"/>
      <c r="F144" s="36"/>
      <c r="G144" s="29"/>
      <c r="H144" s="28"/>
      <c r="I144" s="29"/>
    </row>
    <row r="145" spans="1:9" ht="15" x14ac:dyDescent="0.2">
      <c r="A145" s="13"/>
      <c r="B145" s="28"/>
      <c r="C145" s="27"/>
      <c r="D145" s="28"/>
      <c r="E145" s="28"/>
      <c r="F145" s="36"/>
      <c r="G145" s="29"/>
      <c r="H145" s="28"/>
      <c r="I145" s="29"/>
    </row>
    <row r="146" spans="1:9" ht="15" x14ac:dyDescent="0.2">
      <c r="A146" s="13"/>
      <c r="B146" s="28"/>
      <c r="C146" s="27"/>
      <c r="D146" s="28"/>
      <c r="E146" s="28"/>
      <c r="F146" s="36"/>
      <c r="G146" s="29"/>
      <c r="H146" s="28"/>
      <c r="I146" s="29"/>
    </row>
    <row r="147" spans="1:9" ht="15" x14ac:dyDescent="0.2">
      <c r="A147" s="13"/>
      <c r="B147" s="28"/>
      <c r="C147" s="27"/>
      <c r="D147" s="28"/>
      <c r="E147" s="28"/>
      <c r="F147" s="36"/>
      <c r="G147" s="29"/>
      <c r="H147" s="28"/>
      <c r="I147" s="29"/>
    </row>
    <row r="148" spans="1:9" ht="15" x14ac:dyDescent="0.2">
      <c r="A148" s="13"/>
      <c r="B148" s="28"/>
      <c r="C148" s="27"/>
      <c r="D148" s="28"/>
      <c r="E148" s="28"/>
      <c r="F148" s="36"/>
      <c r="G148" s="29"/>
      <c r="H148" s="28"/>
      <c r="I148" s="29"/>
    </row>
    <row r="149" spans="1:9" ht="15" x14ac:dyDescent="0.2">
      <c r="A149" s="13"/>
      <c r="B149" s="28"/>
      <c r="C149" s="27"/>
      <c r="D149" s="28"/>
      <c r="E149" s="28"/>
      <c r="F149" s="36"/>
      <c r="G149" s="29"/>
      <c r="H149" s="28"/>
      <c r="I149" s="29"/>
    </row>
    <row r="150" spans="1:9" ht="15" x14ac:dyDescent="0.2">
      <c r="A150" s="13"/>
      <c r="B150" s="28"/>
      <c r="C150" s="27"/>
      <c r="D150" s="28"/>
      <c r="E150" s="28"/>
      <c r="F150" s="36"/>
      <c r="G150" s="29"/>
      <c r="H150" s="28"/>
      <c r="I150" s="29"/>
    </row>
    <row r="151" spans="1:9" ht="15" x14ac:dyDescent="0.2">
      <c r="A151" s="13"/>
      <c r="B151" s="28"/>
      <c r="C151" s="27"/>
      <c r="D151" s="28"/>
      <c r="E151" s="28"/>
      <c r="F151" s="36"/>
      <c r="G151" s="29"/>
      <c r="H151" s="28"/>
      <c r="I151" s="29"/>
    </row>
    <row r="152" spans="1:9" ht="15" x14ac:dyDescent="0.2">
      <c r="A152" s="13"/>
      <c r="B152" s="28"/>
      <c r="C152" s="27"/>
      <c r="D152" s="28"/>
      <c r="E152" s="28"/>
      <c r="F152" s="36"/>
      <c r="G152" s="29"/>
      <c r="H152" s="28"/>
      <c r="I152" s="29"/>
    </row>
    <row r="153" spans="1:9" ht="15" x14ac:dyDescent="0.2">
      <c r="A153" s="13"/>
      <c r="B153" s="28"/>
      <c r="C153" s="27"/>
      <c r="D153" s="28"/>
      <c r="E153" s="28"/>
      <c r="F153" s="36"/>
      <c r="G153" s="29"/>
      <c r="H153" s="28"/>
      <c r="I153" s="29"/>
    </row>
    <row r="154" spans="1:9" ht="15" x14ac:dyDescent="0.2">
      <c r="A154" s="13"/>
      <c r="B154" s="28"/>
      <c r="C154" s="27"/>
      <c r="D154" s="28"/>
      <c r="E154" s="28"/>
      <c r="F154" s="36"/>
      <c r="G154" s="29"/>
      <c r="H154" s="28"/>
      <c r="I154" s="29"/>
    </row>
    <row r="155" spans="1:9" ht="15" x14ac:dyDescent="0.2">
      <c r="A155" s="13"/>
      <c r="B155" s="28"/>
      <c r="C155" s="27"/>
      <c r="D155" s="28"/>
      <c r="E155" s="28"/>
      <c r="F155" s="36"/>
      <c r="G155" s="29"/>
      <c r="H155" s="28"/>
      <c r="I155" s="29"/>
    </row>
    <row r="156" spans="1:9" ht="15" x14ac:dyDescent="0.2">
      <c r="A156" s="13"/>
      <c r="B156" s="28"/>
      <c r="C156" s="27"/>
      <c r="D156" s="28"/>
      <c r="E156" s="28"/>
      <c r="F156" s="36"/>
      <c r="G156" s="29"/>
      <c r="H156" s="28"/>
      <c r="I156" s="29"/>
    </row>
    <row r="157" spans="1:9" ht="15" x14ac:dyDescent="0.2">
      <c r="A157" s="13"/>
      <c r="B157" s="28"/>
      <c r="C157" s="27"/>
      <c r="D157" s="28"/>
      <c r="E157" s="28"/>
      <c r="F157" s="36"/>
      <c r="G157" s="29"/>
      <c r="H157" s="28"/>
      <c r="I157" s="29"/>
    </row>
    <row r="158" spans="1:9" ht="15" x14ac:dyDescent="0.2">
      <c r="A158" s="13"/>
      <c r="B158" s="28"/>
      <c r="C158" s="27"/>
      <c r="D158" s="28"/>
      <c r="E158" s="28"/>
      <c r="F158" s="36"/>
      <c r="G158" s="29"/>
      <c r="H158" s="28"/>
      <c r="I158" s="29"/>
    </row>
    <row r="159" spans="1:9" ht="15" x14ac:dyDescent="0.2">
      <c r="A159" s="13"/>
      <c r="B159" s="28"/>
      <c r="C159" s="27"/>
      <c r="D159" s="28"/>
      <c r="E159" s="28"/>
      <c r="F159" s="36"/>
      <c r="G159" s="29"/>
      <c r="H159" s="28"/>
      <c r="I159" s="29"/>
    </row>
    <row r="160" spans="1:9" ht="15" x14ac:dyDescent="0.2">
      <c r="A160" s="13"/>
      <c r="B160" s="28"/>
      <c r="C160" s="27"/>
      <c r="D160" s="28"/>
      <c r="E160" s="28"/>
      <c r="F160" s="36"/>
      <c r="G160" s="29"/>
      <c r="H160" s="28"/>
      <c r="I160" s="29"/>
    </row>
    <row r="161" spans="1:9" ht="15" x14ac:dyDescent="0.2">
      <c r="A161" s="13"/>
      <c r="B161" s="28"/>
      <c r="C161" s="27"/>
      <c r="D161" s="28"/>
      <c r="E161" s="28"/>
      <c r="F161" s="36"/>
      <c r="G161" s="29"/>
      <c r="H161" s="28"/>
      <c r="I161" s="29"/>
    </row>
    <row r="162" spans="1:9" ht="15" x14ac:dyDescent="0.2">
      <c r="A162" s="13"/>
      <c r="B162" s="28"/>
      <c r="C162" s="27"/>
      <c r="D162" s="28"/>
      <c r="E162" s="28"/>
      <c r="F162" s="36"/>
      <c r="G162" s="29"/>
      <c r="H162" s="28"/>
      <c r="I162" s="29"/>
    </row>
    <row r="163" spans="1:9" ht="15" x14ac:dyDescent="0.2">
      <c r="A163" s="13"/>
      <c r="B163" s="28"/>
      <c r="C163" s="27"/>
      <c r="D163" s="28"/>
      <c r="E163" s="28"/>
      <c r="F163" s="36"/>
      <c r="G163" s="29"/>
      <c r="H163" s="28"/>
      <c r="I163" s="29"/>
    </row>
    <row r="164" spans="1:9" ht="15" x14ac:dyDescent="0.2">
      <c r="A164" s="13"/>
      <c r="B164" s="28"/>
      <c r="C164" s="27"/>
      <c r="D164" s="28"/>
      <c r="E164" s="28"/>
      <c r="F164" s="36"/>
      <c r="G164" s="29"/>
      <c r="H164" s="28"/>
      <c r="I164" s="29"/>
    </row>
    <row r="165" spans="1:9" ht="15" x14ac:dyDescent="0.2">
      <c r="A165" s="13"/>
      <c r="B165" s="28"/>
      <c r="C165" s="27"/>
      <c r="D165" s="28"/>
      <c r="E165" s="28"/>
      <c r="F165" s="36"/>
      <c r="G165" s="29"/>
      <c r="H165" s="28"/>
      <c r="I165" s="29"/>
    </row>
    <row r="166" spans="1:9" ht="15" x14ac:dyDescent="0.2">
      <c r="A166" s="13"/>
      <c r="B166" s="28"/>
      <c r="C166" s="27"/>
      <c r="D166" s="28"/>
      <c r="E166" s="28"/>
      <c r="F166" s="36"/>
      <c r="G166" s="29"/>
      <c r="H166" s="28"/>
      <c r="I166" s="29"/>
    </row>
    <row r="167" spans="1:9" ht="15" x14ac:dyDescent="0.2">
      <c r="A167" s="13"/>
      <c r="B167" s="28"/>
      <c r="C167" s="27"/>
      <c r="D167" s="28"/>
      <c r="E167" s="28"/>
      <c r="F167" s="36"/>
      <c r="G167" s="29"/>
      <c r="H167" s="28"/>
      <c r="I167" s="29"/>
    </row>
    <row r="168" spans="1:9" ht="15" x14ac:dyDescent="0.2">
      <c r="A168" s="13"/>
      <c r="B168" s="28"/>
      <c r="C168" s="27"/>
      <c r="D168" s="28"/>
      <c r="E168" s="28"/>
      <c r="F168" s="36"/>
      <c r="G168" s="29"/>
      <c r="H168" s="28"/>
      <c r="I168" s="29"/>
    </row>
    <row r="169" spans="1:9" ht="15" x14ac:dyDescent="0.2">
      <c r="A169" s="13"/>
      <c r="B169" s="28"/>
      <c r="C169" s="27"/>
      <c r="D169" s="28"/>
      <c r="E169" s="28"/>
      <c r="F169" s="36"/>
      <c r="G169" s="29"/>
      <c r="H169" s="28"/>
      <c r="I169" s="29"/>
    </row>
    <row r="170" spans="1:9" ht="15" x14ac:dyDescent="0.2">
      <c r="A170" s="13"/>
      <c r="B170" s="28"/>
      <c r="C170" s="27"/>
      <c r="D170" s="28"/>
      <c r="E170" s="28"/>
      <c r="F170" s="36"/>
      <c r="G170" s="29"/>
      <c r="H170" s="28"/>
      <c r="I170" s="29"/>
    </row>
    <row r="171" spans="1:9" ht="15" x14ac:dyDescent="0.2">
      <c r="A171" s="13"/>
      <c r="B171" s="28"/>
      <c r="C171" s="27"/>
      <c r="D171" s="28"/>
      <c r="E171" s="28"/>
      <c r="F171" s="36"/>
      <c r="G171" s="29"/>
      <c r="H171" s="28"/>
      <c r="I171" s="29"/>
    </row>
    <row r="172" spans="1:9" ht="15" x14ac:dyDescent="0.2">
      <c r="A172" s="13"/>
      <c r="B172" s="28"/>
      <c r="C172" s="27"/>
      <c r="D172" s="28"/>
      <c r="E172" s="28"/>
      <c r="F172" s="36"/>
      <c r="G172" s="29"/>
      <c r="H172" s="28"/>
      <c r="I172" s="29"/>
    </row>
    <row r="173" spans="1:9" ht="15" x14ac:dyDescent="0.2">
      <c r="A173" s="13"/>
      <c r="B173" s="28"/>
      <c r="C173" s="27"/>
      <c r="D173" s="28"/>
      <c r="E173" s="28"/>
      <c r="F173" s="36"/>
      <c r="G173" s="29"/>
      <c r="H173" s="28"/>
      <c r="I173" s="29"/>
    </row>
    <row r="174" spans="1:9" ht="15" x14ac:dyDescent="0.2">
      <c r="A174" s="13"/>
      <c r="B174" s="28"/>
      <c r="C174" s="27"/>
      <c r="D174" s="28"/>
      <c r="E174" s="28"/>
      <c r="F174" s="36"/>
      <c r="G174" s="29"/>
      <c r="H174" s="28"/>
      <c r="I174" s="29"/>
    </row>
    <row r="175" spans="1:9" ht="15" x14ac:dyDescent="0.2">
      <c r="A175" s="13"/>
      <c r="B175" s="28"/>
      <c r="C175" s="27"/>
      <c r="D175" s="28"/>
      <c r="E175" s="28"/>
      <c r="F175" s="36"/>
      <c r="G175" s="29"/>
      <c r="H175" s="28"/>
      <c r="I175" s="29"/>
    </row>
    <row r="176" spans="1:9" ht="15" x14ac:dyDescent="0.2">
      <c r="A176" s="13"/>
      <c r="B176" s="28"/>
      <c r="C176" s="27"/>
      <c r="D176" s="28"/>
      <c r="E176" s="28"/>
      <c r="F176" s="36"/>
      <c r="G176" s="29"/>
      <c r="H176" s="28"/>
      <c r="I176" s="29"/>
    </row>
    <row r="177" spans="1:9" ht="15" x14ac:dyDescent="0.2">
      <c r="A177" s="13"/>
      <c r="B177" s="28"/>
      <c r="C177" s="27"/>
      <c r="D177" s="28"/>
      <c r="E177" s="28"/>
      <c r="F177" s="36"/>
      <c r="G177" s="29"/>
      <c r="H177" s="28"/>
      <c r="I177" s="29"/>
    </row>
    <row r="178" spans="1:9" ht="15" x14ac:dyDescent="0.2">
      <c r="A178" s="13"/>
      <c r="B178" s="28"/>
      <c r="C178" s="27"/>
      <c r="D178" s="28"/>
      <c r="E178" s="28"/>
      <c r="F178" s="36"/>
      <c r="G178" s="29"/>
      <c r="H178" s="28"/>
      <c r="I178" s="29"/>
    </row>
    <row r="179" spans="1:9" ht="15" x14ac:dyDescent="0.2">
      <c r="A179" s="13"/>
      <c r="B179" s="28"/>
      <c r="C179" s="27"/>
      <c r="D179" s="28"/>
      <c r="E179" s="28"/>
      <c r="F179" s="36"/>
      <c r="G179" s="29"/>
      <c r="H179" s="28"/>
      <c r="I179" s="29"/>
    </row>
    <row r="180" spans="1:9" ht="15" x14ac:dyDescent="0.2">
      <c r="A180" s="13"/>
      <c r="B180" s="28"/>
      <c r="C180" s="27"/>
      <c r="D180" s="28"/>
      <c r="E180" s="28"/>
      <c r="F180" s="36"/>
      <c r="G180" s="29"/>
      <c r="H180" s="28"/>
      <c r="I180" s="29"/>
    </row>
    <row r="181" spans="1:9" ht="15" x14ac:dyDescent="0.2">
      <c r="A181" s="13"/>
      <c r="B181" s="28"/>
      <c r="C181" s="27"/>
      <c r="D181" s="28"/>
      <c r="E181" s="28"/>
      <c r="F181" s="36"/>
      <c r="G181" s="29"/>
      <c r="H181" s="28"/>
      <c r="I181" s="29"/>
    </row>
    <row r="182" spans="1:9" ht="15" x14ac:dyDescent="0.2">
      <c r="A182" s="13"/>
      <c r="B182" s="28"/>
      <c r="C182" s="27"/>
      <c r="D182" s="28"/>
      <c r="E182" s="28"/>
      <c r="F182" s="36"/>
      <c r="G182" s="29"/>
      <c r="H182" s="28"/>
      <c r="I182" s="29"/>
    </row>
    <row r="183" spans="1:9" ht="15" x14ac:dyDescent="0.2">
      <c r="A183" s="13"/>
      <c r="B183" s="28"/>
      <c r="C183" s="27"/>
      <c r="D183" s="28"/>
      <c r="E183" s="28"/>
      <c r="F183" s="36"/>
      <c r="G183" s="29"/>
      <c r="H183" s="28"/>
      <c r="I183" s="29"/>
    </row>
    <row r="184" spans="1:9" ht="15" x14ac:dyDescent="0.2">
      <c r="A184" s="13"/>
      <c r="B184" s="28"/>
      <c r="C184" s="27"/>
      <c r="D184" s="28"/>
      <c r="E184" s="28"/>
      <c r="F184" s="36"/>
      <c r="G184" s="29"/>
      <c r="H184" s="28"/>
      <c r="I184" s="29"/>
    </row>
    <row r="185" spans="1:9" ht="15" x14ac:dyDescent="0.2">
      <c r="A185" s="13"/>
      <c r="B185" s="28"/>
      <c r="C185" s="27"/>
      <c r="D185" s="28"/>
      <c r="E185" s="28"/>
      <c r="F185" s="36"/>
      <c r="G185" s="29"/>
      <c r="H185" s="28"/>
      <c r="I185" s="29"/>
    </row>
    <row r="186" spans="1:9" ht="15" x14ac:dyDescent="0.2">
      <c r="A186" s="13"/>
      <c r="B186" s="28"/>
      <c r="C186" s="27"/>
      <c r="D186" s="28"/>
      <c r="E186" s="28"/>
      <c r="F186" s="36"/>
      <c r="G186" s="29"/>
      <c r="H186" s="28"/>
      <c r="I186" s="29"/>
    </row>
    <row r="187" spans="1:9" ht="15" x14ac:dyDescent="0.2">
      <c r="A187" s="13"/>
      <c r="B187" s="28"/>
      <c r="C187" s="27"/>
      <c r="D187" s="28"/>
      <c r="E187" s="28"/>
      <c r="F187" s="36"/>
      <c r="G187" s="29"/>
      <c r="H187" s="28"/>
      <c r="I187" s="29"/>
    </row>
    <row r="188" spans="1:9" ht="15" x14ac:dyDescent="0.2">
      <c r="A188" s="13"/>
      <c r="B188" s="28"/>
      <c r="C188" s="27"/>
      <c r="D188" s="28"/>
      <c r="E188" s="28"/>
      <c r="F188" s="36"/>
      <c r="G188" s="29"/>
      <c r="H188" s="28"/>
      <c r="I188" s="29"/>
    </row>
    <row r="189" spans="1:9" ht="15" x14ac:dyDescent="0.2">
      <c r="A189" s="13"/>
      <c r="B189" s="28"/>
      <c r="C189" s="27"/>
      <c r="D189" s="28"/>
      <c r="E189" s="28"/>
      <c r="F189" s="36"/>
      <c r="G189" s="29"/>
      <c r="H189" s="28"/>
      <c r="I189" s="29"/>
    </row>
    <row r="190" spans="1:9" ht="15" x14ac:dyDescent="0.2">
      <c r="A190" s="13"/>
      <c r="B190" s="28"/>
      <c r="C190" s="27"/>
      <c r="D190" s="28"/>
      <c r="E190" s="28"/>
      <c r="F190" s="36"/>
      <c r="G190" s="29"/>
      <c r="H190" s="28"/>
      <c r="I190" s="29"/>
    </row>
    <row r="191" spans="1:9" ht="15" x14ac:dyDescent="0.2">
      <c r="A191" s="13"/>
      <c r="B191" s="28"/>
      <c r="C191" s="27"/>
      <c r="D191" s="28"/>
      <c r="E191" s="28"/>
      <c r="F191" s="36"/>
      <c r="G191" s="29"/>
      <c r="H191" s="28"/>
      <c r="I191" s="29"/>
    </row>
    <row r="192" spans="1:9" ht="15" x14ac:dyDescent="0.2">
      <c r="A192" s="13"/>
      <c r="B192" s="28"/>
      <c r="C192" s="27"/>
      <c r="D192" s="28"/>
      <c r="E192" s="28"/>
      <c r="F192" s="36"/>
      <c r="G192" s="29"/>
      <c r="H192" s="28"/>
      <c r="I192" s="29"/>
    </row>
    <row r="193" spans="1:9" ht="15" x14ac:dyDescent="0.2">
      <c r="A193" s="13"/>
      <c r="B193" s="28"/>
      <c r="C193" s="27"/>
      <c r="D193" s="28"/>
      <c r="E193" s="28"/>
      <c r="F193" s="36"/>
      <c r="G193" s="29"/>
      <c r="H193" s="28"/>
      <c r="I193" s="29"/>
    </row>
    <row r="194" spans="1:9" ht="15" x14ac:dyDescent="0.2">
      <c r="A194" s="13"/>
      <c r="B194" s="28"/>
      <c r="C194" s="27"/>
      <c r="D194" s="28"/>
      <c r="E194" s="28"/>
      <c r="F194" s="36"/>
      <c r="G194" s="29"/>
      <c r="H194" s="28"/>
      <c r="I194" s="29"/>
    </row>
    <row r="195" spans="1:9" ht="15" x14ac:dyDescent="0.2">
      <c r="A195" s="13"/>
      <c r="B195" s="28"/>
      <c r="C195" s="27"/>
      <c r="D195" s="28"/>
      <c r="E195" s="28"/>
      <c r="F195" s="36"/>
      <c r="G195" s="29"/>
      <c r="H195" s="28"/>
      <c r="I195" s="29"/>
    </row>
    <row r="196" spans="1:9" ht="15" x14ac:dyDescent="0.2">
      <c r="A196" s="13"/>
      <c r="B196" s="28"/>
      <c r="C196" s="27"/>
      <c r="D196" s="28"/>
      <c r="E196" s="28"/>
      <c r="F196" s="36"/>
      <c r="G196" s="29"/>
      <c r="H196" s="28"/>
      <c r="I196" s="29"/>
    </row>
    <row r="197" spans="1:9" ht="15" x14ac:dyDescent="0.2">
      <c r="A197" s="13"/>
      <c r="B197" s="28"/>
      <c r="C197" s="27"/>
      <c r="D197" s="28"/>
      <c r="E197" s="28"/>
      <c r="F197" s="36"/>
      <c r="G197" s="29"/>
      <c r="H197" s="28"/>
      <c r="I197" s="29"/>
    </row>
    <row r="198" spans="1:9" ht="15" x14ac:dyDescent="0.2">
      <c r="A198" s="13"/>
      <c r="B198" s="28"/>
      <c r="C198" s="27"/>
      <c r="D198" s="28"/>
      <c r="E198" s="28"/>
      <c r="F198" s="36"/>
      <c r="G198" s="29"/>
      <c r="H198" s="28"/>
      <c r="I198" s="29"/>
    </row>
    <row r="199" spans="1:9" ht="15" x14ac:dyDescent="0.2">
      <c r="A199" s="13"/>
      <c r="B199" s="28"/>
      <c r="C199" s="27"/>
      <c r="D199" s="28"/>
      <c r="E199" s="28"/>
      <c r="F199" s="36"/>
      <c r="G199" s="29"/>
      <c r="H199" s="28"/>
      <c r="I199" s="29"/>
    </row>
    <row r="200" spans="1:9" ht="15" x14ac:dyDescent="0.2">
      <c r="A200" s="13"/>
      <c r="B200" s="28"/>
      <c r="C200" s="27"/>
      <c r="D200" s="28"/>
      <c r="E200" s="28"/>
      <c r="F200" s="36"/>
      <c r="G200" s="29"/>
      <c r="H200" s="28"/>
      <c r="I200" s="29"/>
    </row>
    <row r="201" spans="1:9" ht="15" x14ac:dyDescent="0.2">
      <c r="A201" s="13"/>
      <c r="B201" s="28"/>
      <c r="C201" s="27"/>
      <c r="D201" s="28"/>
      <c r="E201" s="28"/>
      <c r="F201" s="36"/>
      <c r="G201" s="29"/>
      <c r="H201" s="28"/>
      <c r="I201" s="29"/>
    </row>
    <row r="202" spans="1:9" ht="15" x14ac:dyDescent="0.2">
      <c r="A202" s="13"/>
      <c r="B202" s="28"/>
      <c r="C202" s="27"/>
      <c r="D202" s="28"/>
      <c r="E202" s="28"/>
      <c r="F202" s="36"/>
      <c r="G202" s="29"/>
      <c r="H202" s="28"/>
      <c r="I202" s="29"/>
    </row>
    <row r="203" spans="1:9" ht="15" x14ac:dyDescent="0.2">
      <c r="A203" s="13"/>
      <c r="B203" s="28"/>
      <c r="C203" s="27"/>
      <c r="D203" s="28"/>
      <c r="E203" s="28"/>
      <c r="F203" s="36"/>
      <c r="G203" s="29"/>
      <c r="H203" s="28"/>
      <c r="I203" s="29"/>
    </row>
    <row r="204" spans="1:9" ht="15" x14ac:dyDescent="0.2">
      <c r="A204" s="13"/>
      <c r="B204" s="28"/>
      <c r="C204" s="27"/>
      <c r="D204" s="28"/>
      <c r="E204" s="28"/>
      <c r="F204" s="36"/>
      <c r="G204" s="29"/>
      <c r="H204" s="28"/>
      <c r="I204" s="29"/>
    </row>
    <row r="205" spans="1:9" ht="15" x14ac:dyDescent="0.2">
      <c r="A205" s="13"/>
      <c r="B205" s="28"/>
      <c r="C205" s="27"/>
      <c r="D205" s="28"/>
      <c r="E205" s="28"/>
      <c r="F205" s="36"/>
      <c r="G205" s="29"/>
      <c r="H205" s="28"/>
      <c r="I205" s="29"/>
    </row>
    <row r="206" spans="1:9" ht="15" x14ac:dyDescent="0.2">
      <c r="A206" s="13"/>
      <c r="B206" s="28"/>
      <c r="C206" s="27"/>
      <c r="D206" s="28"/>
      <c r="E206" s="28"/>
      <c r="F206" s="36"/>
      <c r="G206" s="29"/>
      <c r="H206" s="28"/>
      <c r="I206" s="29"/>
    </row>
    <row r="207" spans="1:9" ht="15" x14ac:dyDescent="0.2">
      <c r="A207" s="13"/>
      <c r="B207" s="28"/>
      <c r="C207" s="27"/>
      <c r="D207" s="28"/>
      <c r="E207" s="28"/>
      <c r="F207" s="36"/>
      <c r="G207" s="29"/>
      <c r="H207" s="28"/>
      <c r="I207" s="29"/>
    </row>
    <row r="208" spans="1:9" ht="15" x14ac:dyDescent="0.2">
      <c r="A208" s="13"/>
      <c r="B208" s="28"/>
      <c r="C208" s="27"/>
      <c r="D208" s="28"/>
      <c r="E208" s="28"/>
      <c r="F208" s="36"/>
      <c r="G208" s="29"/>
      <c r="H208" s="28"/>
      <c r="I208" s="29"/>
    </row>
    <row r="209" spans="1:9" ht="15" x14ac:dyDescent="0.2">
      <c r="A209" s="13"/>
      <c r="B209" s="28"/>
      <c r="C209" s="27"/>
      <c r="D209" s="28"/>
      <c r="E209" s="28"/>
      <c r="F209" s="36"/>
      <c r="G209" s="29"/>
      <c r="H209" s="28"/>
      <c r="I209" s="29"/>
    </row>
    <row r="210" spans="1:9" ht="15" x14ac:dyDescent="0.2">
      <c r="A210" s="13"/>
      <c r="B210" s="28"/>
      <c r="C210" s="27"/>
      <c r="D210" s="28"/>
      <c r="E210" s="28"/>
      <c r="F210" s="36"/>
      <c r="G210" s="29"/>
      <c r="H210" s="28"/>
      <c r="I210" s="29"/>
    </row>
    <row r="211" spans="1:9" ht="15" x14ac:dyDescent="0.2">
      <c r="A211" s="13"/>
      <c r="B211" s="28"/>
      <c r="C211" s="27"/>
      <c r="D211" s="28"/>
      <c r="E211" s="28"/>
      <c r="F211" s="36"/>
      <c r="G211" s="29"/>
      <c r="H211" s="28"/>
      <c r="I211" s="29"/>
    </row>
    <row r="212" spans="1:9" ht="15" x14ac:dyDescent="0.2">
      <c r="A212" s="13"/>
      <c r="B212" s="28"/>
      <c r="C212" s="27"/>
      <c r="D212" s="28"/>
      <c r="E212" s="28"/>
      <c r="F212" s="36"/>
      <c r="G212" s="29"/>
      <c r="H212" s="28"/>
      <c r="I212" s="29"/>
    </row>
    <row r="213" spans="1:9" ht="15" x14ac:dyDescent="0.2">
      <c r="A213" s="13"/>
      <c r="B213" s="28"/>
      <c r="C213" s="27"/>
      <c r="D213" s="28"/>
      <c r="E213" s="28"/>
      <c r="F213" s="36"/>
      <c r="G213" s="29"/>
      <c r="H213" s="28"/>
      <c r="I213" s="29"/>
    </row>
    <row r="214" spans="1:9" ht="15" x14ac:dyDescent="0.2">
      <c r="A214" s="13"/>
      <c r="B214" s="28"/>
      <c r="C214" s="27"/>
      <c r="D214" s="28"/>
      <c r="E214" s="28"/>
      <c r="F214" s="36"/>
      <c r="G214" s="29"/>
      <c r="H214" s="28"/>
      <c r="I214" s="29"/>
    </row>
    <row r="215" spans="1:9" ht="15" x14ac:dyDescent="0.2">
      <c r="A215" s="13"/>
      <c r="B215" s="28"/>
      <c r="C215" s="27"/>
      <c r="D215" s="28"/>
      <c r="E215" s="28"/>
      <c r="F215" s="36"/>
      <c r="G215" s="29"/>
      <c r="H215" s="28"/>
      <c r="I215" s="29"/>
    </row>
    <row r="216" spans="1:9" ht="15" x14ac:dyDescent="0.2">
      <c r="A216" s="13"/>
      <c r="B216" s="28"/>
      <c r="C216" s="27"/>
      <c r="D216" s="28"/>
      <c r="E216" s="28"/>
      <c r="F216" s="36"/>
      <c r="G216" s="29"/>
      <c r="H216" s="28"/>
      <c r="I216" s="29"/>
    </row>
    <row r="217" spans="1:9" ht="15" x14ac:dyDescent="0.2">
      <c r="A217" s="13"/>
      <c r="B217" s="28"/>
      <c r="C217" s="27"/>
      <c r="D217" s="28"/>
      <c r="E217" s="28"/>
      <c r="F217" s="36"/>
      <c r="G217" s="29"/>
      <c r="H217" s="28"/>
      <c r="I217" s="29"/>
    </row>
    <row r="218" spans="1:9" ht="15" x14ac:dyDescent="0.2">
      <c r="A218" s="13"/>
      <c r="B218" s="28"/>
      <c r="C218" s="27"/>
      <c r="D218" s="28"/>
      <c r="E218" s="28"/>
      <c r="F218" s="36"/>
      <c r="G218" s="29"/>
      <c r="H218" s="28"/>
      <c r="I218" s="29"/>
    </row>
    <row r="219" spans="1:9" ht="15" x14ac:dyDescent="0.2">
      <c r="A219" s="13"/>
      <c r="B219" s="28"/>
      <c r="C219" s="27"/>
      <c r="D219" s="28"/>
      <c r="E219" s="28"/>
      <c r="F219" s="36"/>
      <c r="G219" s="29"/>
      <c r="H219" s="28"/>
      <c r="I219" s="29"/>
    </row>
    <row r="220" spans="1:9" ht="15" x14ac:dyDescent="0.2">
      <c r="A220" s="13"/>
      <c r="B220" s="28"/>
      <c r="C220" s="27"/>
      <c r="D220" s="28"/>
      <c r="E220" s="28"/>
      <c r="F220" s="36"/>
      <c r="G220" s="29"/>
      <c r="H220" s="28"/>
      <c r="I220" s="29"/>
    </row>
    <row r="221" spans="1:9" ht="15" x14ac:dyDescent="0.2">
      <c r="A221" s="13"/>
      <c r="B221" s="28"/>
      <c r="C221" s="27"/>
      <c r="D221" s="28"/>
      <c r="E221" s="28"/>
      <c r="F221" s="36"/>
      <c r="G221" s="29"/>
      <c r="H221" s="28"/>
      <c r="I221" s="29"/>
    </row>
    <row r="222" spans="1:9" ht="15" x14ac:dyDescent="0.2">
      <c r="A222" s="13"/>
      <c r="B222" s="28"/>
      <c r="C222" s="27"/>
      <c r="D222" s="28"/>
      <c r="E222" s="28"/>
      <c r="F222" s="36"/>
      <c r="G222" s="29"/>
      <c r="H222" s="28"/>
      <c r="I222" s="29"/>
    </row>
    <row r="223" spans="1:9" ht="15" x14ac:dyDescent="0.2">
      <c r="A223" s="13"/>
      <c r="B223" s="28"/>
      <c r="C223" s="27"/>
      <c r="D223" s="28"/>
      <c r="E223" s="28"/>
      <c r="F223" s="36"/>
      <c r="G223" s="29"/>
      <c r="H223" s="28"/>
      <c r="I223" s="29"/>
    </row>
    <row r="224" spans="1:9" ht="15" x14ac:dyDescent="0.2">
      <c r="A224" s="13"/>
      <c r="B224" s="28"/>
      <c r="C224" s="27"/>
      <c r="D224" s="28"/>
      <c r="E224" s="28"/>
      <c r="F224" s="36"/>
      <c r="G224" s="29"/>
      <c r="H224" s="28"/>
      <c r="I224" s="29"/>
    </row>
    <row r="225" spans="1:9" ht="15" x14ac:dyDescent="0.2">
      <c r="A225" s="13"/>
      <c r="B225" s="28"/>
      <c r="C225" s="27"/>
      <c r="D225" s="28"/>
      <c r="E225" s="28"/>
      <c r="F225" s="36"/>
      <c r="G225" s="29"/>
      <c r="H225" s="28"/>
      <c r="I225" s="29"/>
    </row>
    <row r="226" spans="1:9" ht="15" x14ac:dyDescent="0.2">
      <c r="A226" s="13"/>
      <c r="B226" s="28"/>
      <c r="C226" s="27"/>
      <c r="D226" s="28"/>
      <c r="E226" s="28"/>
      <c r="F226" s="36"/>
      <c r="G226" s="29"/>
      <c r="H226" s="28"/>
      <c r="I226" s="29"/>
    </row>
    <row r="227" spans="1:9" ht="15" x14ac:dyDescent="0.2">
      <c r="A227" s="13"/>
      <c r="B227" s="28"/>
      <c r="C227" s="27"/>
      <c r="D227" s="28"/>
      <c r="E227" s="28"/>
      <c r="F227" s="36"/>
      <c r="G227" s="29"/>
      <c r="H227" s="28"/>
      <c r="I227" s="29"/>
    </row>
    <row r="228" spans="1:9" ht="15" x14ac:dyDescent="0.2">
      <c r="A228" s="13"/>
      <c r="B228" s="28"/>
      <c r="C228" s="27"/>
      <c r="D228" s="28"/>
      <c r="E228" s="28"/>
      <c r="F228" s="36"/>
      <c r="G228" s="29"/>
      <c r="H228" s="28"/>
      <c r="I228" s="29"/>
    </row>
    <row r="229" spans="1:9" ht="15" x14ac:dyDescent="0.2">
      <c r="A229" s="13"/>
      <c r="B229" s="28"/>
      <c r="C229" s="27"/>
      <c r="D229" s="28"/>
      <c r="E229" s="28"/>
      <c r="F229" s="36"/>
      <c r="G229" s="29"/>
      <c r="H229" s="28"/>
      <c r="I229" s="29"/>
    </row>
    <row r="230" spans="1:9" ht="15" x14ac:dyDescent="0.2">
      <c r="A230" s="13"/>
      <c r="B230" s="28"/>
      <c r="C230" s="27"/>
      <c r="D230" s="28"/>
      <c r="E230" s="28"/>
      <c r="F230" s="36"/>
      <c r="G230" s="29"/>
      <c r="H230" s="28"/>
      <c r="I230" s="29"/>
    </row>
    <row r="231" spans="1:9" ht="15" x14ac:dyDescent="0.2">
      <c r="A231" s="13"/>
      <c r="B231" s="28"/>
      <c r="C231" s="27"/>
      <c r="D231" s="28"/>
      <c r="E231" s="28"/>
      <c r="F231" s="36"/>
      <c r="G231" s="29"/>
      <c r="H231" s="28"/>
      <c r="I231" s="29"/>
    </row>
    <row r="232" spans="1:9" ht="15" x14ac:dyDescent="0.2">
      <c r="A232" s="13"/>
      <c r="B232" s="28"/>
      <c r="C232" s="27"/>
      <c r="D232" s="28"/>
      <c r="E232" s="28"/>
      <c r="F232" s="36"/>
      <c r="G232" s="29"/>
      <c r="H232" s="28"/>
      <c r="I232" s="29"/>
    </row>
    <row r="233" spans="1:9" ht="15" x14ac:dyDescent="0.2">
      <c r="A233" s="13"/>
      <c r="B233" s="28"/>
      <c r="C233" s="27"/>
      <c r="D233" s="28"/>
      <c r="E233" s="28"/>
      <c r="F233" s="36"/>
      <c r="G233" s="29"/>
      <c r="H233" s="28"/>
      <c r="I233" s="29"/>
    </row>
    <row r="234" spans="1:9" ht="15" x14ac:dyDescent="0.2">
      <c r="A234" s="13"/>
      <c r="B234" s="28"/>
      <c r="C234" s="27"/>
      <c r="D234" s="28"/>
      <c r="E234" s="28"/>
      <c r="F234" s="36"/>
      <c r="G234" s="29"/>
      <c r="H234" s="28"/>
      <c r="I234" s="29"/>
    </row>
    <row r="235" spans="1:9" ht="15" x14ac:dyDescent="0.2">
      <c r="A235" s="13"/>
      <c r="B235" s="28"/>
      <c r="C235" s="27"/>
      <c r="D235" s="28"/>
      <c r="E235" s="28"/>
      <c r="F235" s="36"/>
      <c r="G235" s="29"/>
      <c r="H235" s="28"/>
      <c r="I235" s="29"/>
    </row>
    <row r="236" spans="1:9" ht="15" x14ac:dyDescent="0.2">
      <c r="A236" s="13"/>
      <c r="B236" s="28"/>
      <c r="C236" s="27"/>
      <c r="D236" s="28"/>
      <c r="E236" s="28"/>
      <c r="F236" s="36"/>
      <c r="G236" s="29"/>
      <c r="H236" s="28"/>
      <c r="I236" s="29"/>
    </row>
    <row r="237" spans="1:9" ht="15" x14ac:dyDescent="0.2">
      <c r="A237" s="13"/>
      <c r="B237" s="28"/>
      <c r="C237" s="27"/>
      <c r="D237" s="28"/>
      <c r="E237" s="28"/>
      <c r="F237" s="36"/>
      <c r="G237" s="29"/>
      <c r="H237" s="28"/>
      <c r="I237" s="29"/>
    </row>
    <row r="238" spans="1:9" ht="15" x14ac:dyDescent="0.2">
      <c r="A238" s="13"/>
      <c r="B238" s="28"/>
      <c r="C238" s="27"/>
      <c r="D238" s="28"/>
      <c r="E238" s="28"/>
      <c r="F238" s="36"/>
      <c r="G238" s="29"/>
      <c r="H238" s="28"/>
      <c r="I238" s="29"/>
    </row>
    <row r="239" spans="1:9" ht="15" x14ac:dyDescent="0.2">
      <c r="A239" s="13"/>
      <c r="B239" s="28"/>
      <c r="C239" s="27"/>
      <c r="D239" s="28"/>
      <c r="E239" s="28"/>
      <c r="F239" s="36"/>
      <c r="G239" s="29"/>
      <c r="H239" s="28"/>
      <c r="I239" s="29"/>
    </row>
    <row r="240" spans="1:9" ht="15" x14ac:dyDescent="0.2">
      <c r="A240" s="13"/>
      <c r="B240" s="28"/>
      <c r="C240" s="27"/>
      <c r="D240" s="28"/>
      <c r="E240" s="28"/>
      <c r="F240" s="36"/>
      <c r="G240" s="29"/>
      <c r="H240" s="28"/>
      <c r="I240" s="29"/>
    </row>
    <row r="241" spans="1:9" ht="15" x14ac:dyDescent="0.2">
      <c r="A241" s="13"/>
      <c r="B241" s="28"/>
      <c r="C241" s="27"/>
      <c r="D241" s="28"/>
      <c r="E241" s="28"/>
      <c r="F241" s="36"/>
      <c r="G241" s="29"/>
      <c r="H241" s="28"/>
      <c r="I241" s="29"/>
    </row>
    <row r="242" spans="1:9" ht="15" x14ac:dyDescent="0.2">
      <c r="A242" s="13"/>
      <c r="B242" s="28"/>
      <c r="C242" s="27"/>
      <c r="D242" s="28"/>
      <c r="E242" s="28"/>
      <c r="F242" s="36"/>
      <c r="G242" s="29"/>
      <c r="H242" s="28"/>
      <c r="I242" s="29"/>
    </row>
    <row r="243" spans="1:9" ht="15" x14ac:dyDescent="0.2">
      <c r="A243" s="13"/>
      <c r="B243" s="28"/>
      <c r="C243" s="27"/>
      <c r="D243" s="28"/>
      <c r="E243" s="28"/>
      <c r="F243" s="36"/>
      <c r="G243" s="29"/>
      <c r="H243" s="28"/>
      <c r="I243" s="29"/>
    </row>
    <row r="244" spans="1:9" ht="15" x14ac:dyDescent="0.2">
      <c r="A244" s="13"/>
      <c r="B244" s="28"/>
      <c r="C244" s="27"/>
      <c r="D244" s="28"/>
      <c r="E244" s="28"/>
      <c r="F244" s="36"/>
      <c r="G244" s="29"/>
      <c r="H244" s="28"/>
      <c r="I244" s="29"/>
    </row>
    <row r="245" spans="1:9" ht="15" x14ac:dyDescent="0.2">
      <c r="A245" s="13"/>
      <c r="B245" s="28"/>
      <c r="C245" s="27"/>
      <c r="D245" s="28"/>
      <c r="E245" s="28"/>
      <c r="F245" s="36"/>
      <c r="G245" s="29"/>
      <c r="H245" s="28"/>
      <c r="I245" s="29"/>
    </row>
    <row r="246" spans="1:9" ht="15" x14ac:dyDescent="0.2">
      <c r="A246" s="13"/>
      <c r="B246" s="28"/>
      <c r="C246" s="27"/>
      <c r="D246" s="28"/>
      <c r="E246" s="28"/>
      <c r="F246" s="36"/>
      <c r="G246" s="29"/>
      <c r="H246" s="28"/>
      <c r="I246" s="29"/>
    </row>
    <row r="247" spans="1:9" ht="15" x14ac:dyDescent="0.2">
      <c r="A247" s="13"/>
      <c r="B247" s="28"/>
      <c r="C247" s="27"/>
      <c r="D247" s="28"/>
      <c r="E247" s="28"/>
      <c r="F247" s="36"/>
      <c r="G247" s="29"/>
      <c r="H247" s="28"/>
      <c r="I247" s="29"/>
    </row>
    <row r="248" spans="1:9" ht="15" x14ac:dyDescent="0.2">
      <c r="A248" s="13"/>
      <c r="B248" s="28"/>
      <c r="C248" s="27"/>
      <c r="D248" s="28"/>
      <c r="E248" s="28"/>
      <c r="F248" s="36"/>
      <c r="G248" s="29"/>
      <c r="H248" s="28"/>
      <c r="I248" s="29"/>
    </row>
    <row r="249" spans="1:9" ht="15" x14ac:dyDescent="0.2">
      <c r="A249" s="13"/>
      <c r="B249" s="28"/>
      <c r="C249" s="27"/>
      <c r="D249" s="28"/>
      <c r="E249" s="28"/>
      <c r="F249" s="36"/>
      <c r="G249" s="29"/>
      <c r="H249" s="28"/>
      <c r="I249" s="29"/>
    </row>
    <row r="250" spans="1:9" ht="15" x14ac:dyDescent="0.2">
      <c r="A250" s="13"/>
      <c r="B250" s="28"/>
      <c r="C250" s="27"/>
      <c r="D250" s="28"/>
      <c r="E250" s="28"/>
      <c r="F250" s="36"/>
      <c r="G250" s="29"/>
      <c r="H250" s="28"/>
      <c r="I250" s="29"/>
    </row>
    <row r="251" spans="1:9" ht="15" x14ac:dyDescent="0.2">
      <c r="A251" s="13"/>
      <c r="B251" s="28"/>
      <c r="C251" s="27"/>
      <c r="D251" s="28"/>
      <c r="E251" s="28"/>
      <c r="F251" s="36"/>
      <c r="G251" s="29"/>
      <c r="H251" s="28"/>
      <c r="I251" s="29"/>
    </row>
    <row r="252" spans="1:9" ht="15" x14ac:dyDescent="0.2">
      <c r="A252" s="13"/>
      <c r="B252" s="28"/>
      <c r="C252" s="27"/>
      <c r="D252" s="28"/>
      <c r="E252" s="28"/>
      <c r="F252" s="36"/>
      <c r="G252" s="29"/>
      <c r="H252" s="28"/>
      <c r="I252" s="29"/>
    </row>
    <row r="253" spans="1:9" ht="15" x14ac:dyDescent="0.2">
      <c r="A253" s="13"/>
      <c r="B253" s="28"/>
      <c r="C253" s="27"/>
      <c r="D253" s="28"/>
      <c r="E253" s="28"/>
      <c r="F253" s="36"/>
      <c r="G253" s="29"/>
      <c r="H253" s="28"/>
      <c r="I253" s="29"/>
    </row>
    <row r="254" spans="1:9" ht="15" x14ac:dyDescent="0.2">
      <c r="A254" s="13"/>
      <c r="B254" s="28"/>
      <c r="C254" s="27"/>
      <c r="D254" s="28"/>
      <c r="E254" s="28"/>
      <c r="F254" s="36"/>
      <c r="G254" s="29"/>
      <c r="H254" s="28"/>
      <c r="I254" s="29"/>
    </row>
    <row r="255" spans="1:9" ht="15" x14ac:dyDescent="0.2">
      <c r="A255" s="13"/>
      <c r="B255" s="28"/>
      <c r="C255" s="27"/>
      <c r="D255" s="28"/>
      <c r="E255" s="28"/>
      <c r="F255" s="36"/>
      <c r="G255" s="29"/>
      <c r="H255" s="28"/>
      <c r="I255" s="29"/>
    </row>
    <row r="256" spans="1:9" ht="15" x14ac:dyDescent="0.2">
      <c r="A256" s="13"/>
      <c r="B256" s="28"/>
      <c r="C256" s="27"/>
      <c r="D256" s="28"/>
      <c r="E256" s="28"/>
      <c r="F256" s="36"/>
      <c r="G256" s="29"/>
      <c r="H256" s="28"/>
      <c r="I256" s="29"/>
    </row>
    <row r="257" spans="1:9" ht="15" x14ac:dyDescent="0.2">
      <c r="A257" s="13"/>
      <c r="B257" s="28"/>
      <c r="C257" s="27"/>
      <c r="D257" s="28"/>
      <c r="E257" s="28"/>
      <c r="F257" s="36"/>
      <c r="G257" s="29"/>
      <c r="H257" s="28"/>
      <c r="I257" s="29"/>
    </row>
    <row r="258" spans="1:9" ht="15" x14ac:dyDescent="0.2">
      <c r="A258" s="13"/>
      <c r="B258" s="28"/>
      <c r="C258" s="27"/>
      <c r="D258" s="28"/>
      <c r="E258" s="28"/>
      <c r="F258" s="36"/>
      <c r="G258" s="29"/>
      <c r="H258" s="28"/>
      <c r="I258" s="29"/>
    </row>
    <row r="259" spans="1:9" ht="15" x14ac:dyDescent="0.2">
      <c r="A259" s="13"/>
      <c r="B259" s="28"/>
      <c r="C259" s="27"/>
      <c r="D259" s="28"/>
      <c r="E259" s="28"/>
      <c r="F259" s="36"/>
      <c r="G259" s="29"/>
      <c r="H259" s="28"/>
      <c r="I259" s="29"/>
    </row>
    <row r="260" spans="1:9" ht="15" x14ac:dyDescent="0.2">
      <c r="A260" s="13"/>
      <c r="B260" s="28"/>
      <c r="C260" s="27"/>
      <c r="D260" s="28"/>
      <c r="E260" s="28"/>
      <c r="F260" s="36"/>
      <c r="G260" s="29"/>
      <c r="H260" s="28"/>
      <c r="I260" s="29"/>
    </row>
    <row r="261" spans="1:9" ht="15" x14ac:dyDescent="0.2">
      <c r="A261" s="13"/>
      <c r="B261" s="28"/>
      <c r="C261" s="27"/>
      <c r="D261" s="28"/>
      <c r="E261" s="28"/>
      <c r="F261" s="36"/>
      <c r="G261" s="29"/>
      <c r="H261" s="28"/>
      <c r="I261" s="29"/>
    </row>
    <row r="262" spans="1:9" ht="15" x14ac:dyDescent="0.2">
      <c r="A262" s="13"/>
      <c r="B262" s="28"/>
      <c r="C262" s="27"/>
      <c r="D262" s="28"/>
      <c r="E262" s="28"/>
      <c r="F262" s="36"/>
      <c r="G262" s="29"/>
      <c r="H262" s="28"/>
      <c r="I262" s="29"/>
    </row>
    <row r="263" spans="1:9" ht="15" x14ac:dyDescent="0.2">
      <c r="A263" s="13"/>
      <c r="B263" s="28"/>
      <c r="C263" s="27"/>
      <c r="D263" s="28"/>
      <c r="E263" s="28"/>
      <c r="F263" s="36"/>
      <c r="G263" s="29"/>
      <c r="H263" s="28"/>
      <c r="I263" s="29"/>
    </row>
    <row r="264" spans="1:9" ht="15" x14ac:dyDescent="0.2">
      <c r="A264" s="13"/>
      <c r="B264" s="28"/>
      <c r="C264" s="27"/>
      <c r="D264" s="28"/>
      <c r="E264" s="28"/>
      <c r="F264" s="36"/>
      <c r="G264" s="29"/>
      <c r="H264" s="28"/>
      <c r="I264" s="29"/>
    </row>
    <row r="265" spans="1:9" ht="15" x14ac:dyDescent="0.2">
      <c r="A265" s="13"/>
      <c r="B265" s="28"/>
      <c r="C265" s="27"/>
      <c r="D265" s="28"/>
      <c r="E265" s="28"/>
      <c r="F265" s="36"/>
      <c r="G265" s="29"/>
      <c r="H265" s="28"/>
      <c r="I265" s="29"/>
    </row>
    <row r="266" spans="1:9" ht="15" x14ac:dyDescent="0.2">
      <c r="A266" s="13"/>
      <c r="B266" s="28"/>
      <c r="C266" s="27"/>
      <c r="D266" s="28"/>
      <c r="E266" s="28"/>
      <c r="F266" s="36"/>
      <c r="G266" s="29"/>
      <c r="H266" s="28"/>
      <c r="I266" s="29"/>
    </row>
    <row r="267" spans="1:9" ht="15" x14ac:dyDescent="0.2">
      <c r="A267" s="13"/>
      <c r="B267" s="28"/>
      <c r="C267" s="27"/>
      <c r="D267" s="28"/>
      <c r="E267" s="28"/>
      <c r="F267" s="36"/>
      <c r="G267" s="29"/>
      <c r="H267" s="28"/>
      <c r="I267" s="29"/>
    </row>
    <row r="268" spans="1:9" ht="15" x14ac:dyDescent="0.2">
      <c r="A268" s="13"/>
      <c r="B268" s="28"/>
      <c r="C268" s="27"/>
      <c r="D268" s="28"/>
      <c r="E268" s="28"/>
      <c r="F268" s="36"/>
      <c r="G268" s="29"/>
      <c r="H268" s="28"/>
      <c r="I268" s="29"/>
    </row>
    <row r="269" spans="1:9" ht="15" x14ac:dyDescent="0.2">
      <c r="A269" s="13"/>
      <c r="B269" s="28"/>
      <c r="C269" s="27"/>
      <c r="D269" s="28"/>
      <c r="E269" s="28"/>
      <c r="F269" s="36"/>
      <c r="G269" s="29"/>
      <c r="H269" s="28"/>
      <c r="I269" s="29"/>
    </row>
    <row r="270" spans="1:9" ht="15" x14ac:dyDescent="0.2">
      <c r="A270" s="13"/>
      <c r="B270" s="28"/>
      <c r="C270" s="27"/>
      <c r="D270" s="28"/>
      <c r="E270" s="28"/>
      <c r="F270" s="36"/>
      <c r="G270" s="29"/>
      <c r="H270" s="28"/>
      <c r="I270" s="29"/>
    </row>
    <row r="271" spans="1:9" ht="15" x14ac:dyDescent="0.2">
      <c r="A271" s="13"/>
      <c r="B271" s="28"/>
      <c r="C271" s="27"/>
      <c r="D271" s="28"/>
      <c r="E271" s="28"/>
      <c r="F271" s="36"/>
      <c r="G271" s="29"/>
      <c r="H271" s="28"/>
      <c r="I271" s="29"/>
    </row>
    <row r="272" spans="1:9" ht="15" x14ac:dyDescent="0.2">
      <c r="A272" s="13"/>
      <c r="B272" s="28"/>
      <c r="C272" s="27"/>
      <c r="D272" s="28"/>
      <c r="E272" s="28"/>
      <c r="F272" s="36"/>
      <c r="G272" s="29"/>
      <c r="H272" s="28"/>
      <c r="I272" s="29"/>
    </row>
    <row r="273" spans="1:9" ht="15" x14ac:dyDescent="0.2">
      <c r="A273" s="13"/>
      <c r="B273" s="28"/>
      <c r="C273" s="27"/>
      <c r="D273" s="28"/>
      <c r="E273" s="28"/>
      <c r="F273" s="36"/>
      <c r="G273" s="29"/>
      <c r="H273" s="28"/>
      <c r="I273" s="29"/>
    </row>
    <row r="274" spans="1:9" ht="15" x14ac:dyDescent="0.2">
      <c r="A274" s="13"/>
      <c r="B274" s="28"/>
      <c r="C274" s="27"/>
      <c r="D274" s="28"/>
      <c r="E274" s="28"/>
      <c r="F274" s="36"/>
      <c r="G274" s="29"/>
      <c r="H274" s="28"/>
      <c r="I274" s="29"/>
    </row>
    <row r="275" spans="1:9" ht="15" x14ac:dyDescent="0.2">
      <c r="A275" s="13"/>
      <c r="B275" s="28"/>
      <c r="C275" s="27"/>
      <c r="D275" s="28"/>
      <c r="E275" s="28"/>
      <c r="F275" s="36"/>
      <c r="G275" s="29"/>
      <c r="H275" s="28"/>
      <c r="I275" s="29"/>
    </row>
    <row r="276" spans="1:9" ht="15" x14ac:dyDescent="0.2">
      <c r="A276" s="13"/>
      <c r="B276" s="28"/>
      <c r="C276" s="27"/>
      <c r="D276" s="28"/>
      <c r="E276" s="28"/>
      <c r="F276" s="36"/>
      <c r="G276" s="29"/>
      <c r="H276" s="28"/>
      <c r="I276" s="29"/>
    </row>
    <row r="277" spans="1:9" ht="15" x14ac:dyDescent="0.2">
      <c r="A277" s="13"/>
      <c r="B277" s="28"/>
      <c r="C277" s="27"/>
      <c r="D277" s="28"/>
      <c r="E277" s="28"/>
      <c r="F277" s="36"/>
      <c r="G277" s="29"/>
      <c r="H277" s="28"/>
      <c r="I277" s="29"/>
    </row>
    <row r="278" spans="1:9" ht="15" x14ac:dyDescent="0.2">
      <c r="A278" s="13"/>
      <c r="B278" s="28"/>
      <c r="C278" s="27"/>
      <c r="D278" s="28"/>
      <c r="E278" s="28"/>
      <c r="F278" s="36"/>
      <c r="G278" s="29"/>
      <c r="H278" s="28"/>
      <c r="I278" s="29"/>
    </row>
    <row r="279" spans="1:9" ht="15" x14ac:dyDescent="0.2">
      <c r="A279" s="13"/>
      <c r="B279" s="28"/>
      <c r="C279" s="27"/>
      <c r="D279" s="28"/>
      <c r="E279" s="28"/>
      <c r="F279" s="36"/>
      <c r="G279" s="29"/>
      <c r="H279" s="28"/>
      <c r="I279" s="29"/>
    </row>
    <row r="280" spans="1:9" ht="15" x14ac:dyDescent="0.2">
      <c r="A280" s="13"/>
      <c r="B280" s="28"/>
      <c r="C280" s="27"/>
      <c r="D280" s="28"/>
      <c r="E280" s="28"/>
      <c r="F280" s="36"/>
      <c r="G280" s="29"/>
      <c r="H280" s="28"/>
      <c r="I280" s="29"/>
    </row>
    <row r="281" spans="1:9" ht="15" x14ac:dyDescent="0.2">
      <c r="A281" s="13"/>
      <c r="B281" s="28"/>
      <c r="C281" s="27"/>
      <c r="D281" s="28"/>
      <c r="E281" s="28"/>
      <c r="F281" s="36"/>
      <c r="G281" s="29"/>
      <c r="H281" s="28"/>
      <c r="I281" s="29"/>
    </row>
    <row r="282" spans="1:9" ht="15" x14ac:dyDescent="0.2">
      <c r="A282" s="13"/>
      <c r="B282" s="28"/>
      <c r="C282" s="27"/>
      <c r="D282" s="28"/>
      <c r="E282" s="28"/>
      <c r="F282" s="36"/>
      <c r="G282" s="29"/>
      <c r="H282" s="28"/>
      <c r="I282" s="29"/>
    </row>
    <row r="283" spans="1:9" ht="15" x14ac:dyDescent="0.2">
      <c r="A283" s="13"/>
      <c r="B283" s="28"/>
      <c r="C283" s="27"/>
      <c r="D283" s="28"/>
      <c r="E283" s="28"/>
      <c r="F283" s="36"/>
      <c r="G283" s="29"/>
      <c r="H283" s="28"/>
      <c r="I283" s="29"/>
    </row>
    <row r="284" spans="1:9" ht="15" x14ac:dyDescent="0.2">
      <c r="A284" s="13"/>
      <c r="B284" s="28"/>
      <c r="C284" s="27"/>
      <c r="D284" s="28"/>
      <c r="E284" s="28"/>
      <c r="F284" s="36"/>
      <c r="G284" s="29"/>
      <c r="H284" s="28"/>
      <c r="I284" s="29"/>
    </row>
    <row r="285" spans="1:9" ht="15" x14ac:dyDescent="0.2">
      <c r="A285" s="13"/>
      <c r="B285" s="28"/>
      <c r="C285" s="27"/>
      <c r="D285" s="28"/>
      <c r="E285" s="28"/>
      <c r="F285" s="36"/>
      <c r="G285" s="29"/>
      <c r="H285" s="28"/>
      <c r="I285" s="29"/>
    </row>
    <row r="286" spans="1:9" ht="15" x14ac:dyDescent="0.2">
      <c r="A286" s="13"/>
      <c r="B286" s="28"/>
      <c r="C286" s="27"/>
      <c r="D286" s="28"/>
      <c r="E286" s="28"/>
      <c r="F286" s="36"/>
      <c r="G286" s="29"/>
      <c r="H286" s="28"/>
      <c r="I286" s="29"/>
    </row>
    <row r="287" spans="1:9" ht="15" x14ac:dyDescent="0.2">
      <c r="A287" s="13"/>
      <c r="B287" s="28"/>
      <c r="C287" s="27"/>
      <c r="D287" s="28"/>
      <c r="E287" s="28"/>
      <c r="F287" s="36"/>
      <c r="G287" s="29"/>
      <c r="H287" s="28"/>
      <c r="I287" s="29"/>
    </row>
    <row r="288" spans="1:9" ht="15" x14ac:dyDescent="0.2">
      <c r="A288" s="13"/>
      <c r="B288" s="28"/>
      <c r="C288" s="27"/>
      <c r="D288" s="28"/>
      <c r="E288" s="28"/>
      <c r="F288" s="36"/>
      <c r="G288" s="29"/>
      <c r="H288" s="28"/>
      <c r="I288" s="29"/>
    </row>
    <row r="289" spans="1:9" ht="15" x14ac:dyDescent="0.2">
      <c r="A289" s="13"/>
      <c r="B289" s="28"/>
      <c r="C289" s="27"/>
      <c r="D289" s="28"/>
      <c r="E289" s="28"/>
      <c r="F289" s="36"/>
      <c r="G289" s="29"/>
      <c r="H289" s="28"/>
      <c r="I289" s="29"/>
    </row>
    <row r="290" spans="1:9" ht="15" x14ac:dyDescent="0.2">
      <c r="A290" s="13"/>
      <c r="B290" s="28"/>
      <c r="C290" s="27"/>
      <c r="D290" s="28"/>
      <c r="E290" s="28"/>
      <c r="F290" s="36"/>
      <c r="G290" s="29"/>
      <c r="H290" s="28"/>
      <c r="I290" s="29"/>
    </row>
    <row r="291" spans="1:9" ht="15" x14ac:dyDescent="0.2">
      <c r="A291" s="13"/>
      <c r="B291" s="28"/>
      <c r="C291" s="27"/>
      <c r="D291" s="28"/>
      <c r="E291" s="28"/>
      <c r="F291" s="36"/>
      <c r="G291" s="29"/>
      <c r="H291" s="28"/>
      <c r="I291" s="29"/>
    </row>
    <row r="292" spans="1:9" ht="15" x14ac:dyDescent="0.2">
      <c r="A292" s="13"/>
      <c r="B292" s="28"/>
      <c r="C292" s="27"/>
      <c r="D292" s="28"/>
      <c r="E292" s="28"/>
      <c r="F292" s="36"/>
      <c r="G292" s="29"/>
      <c r="H292" s="28"/>
      <c r="I292" s="29"/>
    </row>
    <row r="293" spans="1:9" ht="15" x14ac:dyDescent="0.2">
      <c r="A293" s="13"/>
      <c r="B293" s="28"/>
      <c r="C293" s="27"/>
      <c r="D293" s="28"/>
      <c r="E293" s="28"/>
      <c r="F293" s="36"/>
      <c r="G293" s="29"/>
      <c r="H293" s="28"/>
      <c r="I293" s="29"/>
    </row>
    <row r="294" spans="1:9" ht="15" x14ac:dyDescent="0.2">
      <c r="A294" s="13"/>
      <c r="B294" s="28"/>
      <c r="C294" s="27"/>
      <c r="D294" s="28"/>
      <c r="E294" s="28"/>
      <c r="F294" s="36"/>
      <c r="G294" s="29"/>
      <c r="H294" s="28"/>
      <c r="I294" s="29"/>
    </row>
    <row r="295" spans="1:9" ht="15" x14ac:dyDescent="0.2">
      <c r="A295" s="13"/>
      <c r="B295" s="28"/>
      <c r="C295" s="27"/>
      <c r="D295" s="28"/>
      <c r="E295" s="28"/>
      <c r="F295" s="36"/>
      <c r="G295" s="29"/>
      <c r="H295" s="28"/>
      <c r="I295" s="29"/>
    </row>
    <row r="296" spans="1:9" ht="15" x14ac:dyDescent="0.2">
      <c r="A296" s="13"/>
      <c r="B296" s="28"/>
      <c r="C296" s="27"/>
      <c r="D296" s="28"/>
      <c r="E296" s="28"/>
      <c r="F296" s="36"/>
      <c r="G296" s="29"/>
      <c r="H296" s="28"/>
      <c r="I296" s="29"/>
    </row>
    <row r="297" spans="1:9" ht="15" x14ac:dyDescent="0.2">
      <c r="A297" s="13"/>
      <c r="B297" s="28"/>
      <c r="C297" s="27"/>
      <c r="D297" s="28"/>
      <c r="E297" s="28"/>
      <c r="F297" s="36"/>
      <c r="G297" s="29"/>
      <c r="H297" s="28"/>
      <c r="I297" s="29"/>
    </row>
    <row r="298" spans="1:9" ht="15" x14ac:dyDescent="0.2">
      <c r="A298" s="13"/>
      <c r="B298" s="28"/>
      <c r="C298" s="27"/>
      <c r="D298" s="28"/>
      <c r="E298" s="28"/>
      <c r="F298" s="36"/>
      <c r="G298" s="29"/>
      <c r="H298" s="28"/>
      <c r="I298" s="29"/>
    </row>
    <row r="299" spans="1:9" ht="15" x14ac:dyDescent="0.2">
      <c r="A299" s="13"/>
      <c r="B299" s="28"/>
      <c r="C299" s="27"/>
      <c r="D299" s="28"/>
      <c r="E299" s="28"/>
      <c r="F299" s="36"/>
      <c r="G299" s="29"/>
      <c r="H299" s="28"/>
      <c r="I299" s="29"/>
    </row>
    <row r="300" spans="1:9" ht="15" x14ac:dyDescent="0.2">
      <c r="A300" s="13"/>
      <c r="B300" s="28"/>
      <c r="C300" s="27"/>
      <c r="D300" s="28"/>
      <c r="E300" s="28"/>
      <c r="F300" s="36"/>
      <c r="G300" s="29"/>
      <c r="H300" s="28"/>
      <c r="I300" s="29"/>
    </row>
    <row r="301" spans="1:9" ht="15" x14ac:dyDescent="0.2">
      <c r="A301" s="13"/>
      <c r="B301" s="28"/>
      <c r="C301" s="27"/>
      <c r="D301" s="28"/>
      <c r="E301" s="28"/>
      <c r="F301" s="36"/>
      <c r="G301" s="29"/>
      <c r="H301" s="28"/>
      <c r="I301" s="29"/>
    </row>
    <row r="302" spans="1:9" ht="15" x14ac:dyDescent="0.2">
      <c r="A302" s="13"/>
      <c r="B302" s="28"/>
      <c r="C302" s="27"/>
      <c r="D302" s="28"/>
      <c r="E302" s="28"/>
      <c r="F302" s="36"/>
      <c r="G302" s="29"/>
      <c r="H302" s="28"/>
      <c r="I302" s="29"/>
    </row>
    <row r="303" spans="1:9" ht="15" x14ac:dyDescent="0.2">
      <c r="A303" s="13"/>
      <c r="B303" s="28"/>
      <c r="C303" s="27"/>
      <c r="D303" s="28"/>
      <c r="E303" s="28"/>
      <c r="F303" s="36"/>
      <c r="G303" s="29"/>
      <c r="H303" s="28"/>
      <c r="I303" s="29"/>
    </row>
    <row r="304" spans="1:9" ht="15" x14ac:dyDescent="0.2">
      <c r="A304" s="13"/>
      <c r="B304" s="28"/>
      <c r="C304" s="27"/>
      <c r="D304" s="28"/>
      <c r="E304" s="28"/>
      <c r="F304" s="36"/>
      <c r="G304" s="29"/>
      <c r="H304" s="28"/>
      <c r="I304" s="29"/>
    </row>
    <row r="305" spans="1:9" ht="15" x14ac:dyDescent="0.2">
      <c r="A305" s="13"/>
      <c r="B305" s="28"/>
      <c r="C305" s="27"/>
      <c r="D305" s="28"/>
      <c r="E305" s="28"/>
      <c r="F305" s="36"/>
      <c r="G305" s="29"/>
      <c r="H305" s="28"/>
      <c r="I305" s="29"/>
    </row>
    <row r="306" spans="1:9" ht="15" x14ac:dyDescent="0.2">
      <c r="A306" s="13"/>
      <c r="B306" s="28"/>
      <c r="C306" s="27"/>
      <c r="D306" s="28"/>
      <c r="E306" s="28"/>
      <c r="F306" s="36"/>
      <c r="G306" s="29"/>
      <c r="H306" s="28"/>
      <c r="I306" s="29"/>
    </row>
    <row r="307" spans="1:9" ht="15" x14ac:dyDescent="0.2">
      <c r="A307" s="13"/>
      <c r="B307" s="28"/>
      <c r="C307" s="27"/>
      <c r="D307" s="28"/>
      <c r="E307" s="28"/>
      <c r="F307" s="36"/>
      <c r="G307" s="29"/>
      <c r="H307" s="28"/>
      <c r="I307" s="29"/>
    </row>
    <row r="308" spans="1:9" ht="15" x14ac:dyDescent="0.2">
      <c r="A308" s="13"/>
      <c r="B308" s="28"/>
      <c r="C308" s="27"/>
      <c r="D308" s="28"/>
      <c r="E308" s="28"/>
      <c r="F308" s="36"/>
      <c r="G308" s="29"/>
      <c r="H308" s="28"/>
      <c r="I308" s="29"/>
    </row>
    <row r="309" spans="1:9" ht="15" x14ac:dyDescent="0.2">
      <c r="A309" s="13"/>
      <c r="B309" s="28"/>
      <c r="C309" s="27"/>
      <c r="D309" s="28"/>
      <c r="E309" s="28"/>
      <c r="F309" s="36"/>
      <c r="G309" s="29"/>
      <c r="H309" s="28"/>
      <c r="I309" s="29"/>
    </row>
    <row r="310" spans="1:9" ht="15" x14ac:dyDescent="0.2">
      <c r="A310" s="13"/>
      <c r="B310" s="28"/>
      <c r="C310" s="27"/>
      <c r="D310" s="28"/>
      <c r="E310" s="28"/>
      <c r="F310" s="36"/>
      <c r="G310" s="29"/>
      <c r="H310" s="28"/>
      <c r="I310" s="29"/>
    </row>
    <row r="311" spans="1:9" ht="15" x14ac:dyDescent="0.2">
      <c r="A311" s="13"/>
      <c r="B311" s="28"/>
      <c r="C311" s="27"/>
      <c r="D311" s="28"/>
      <c r="E311" s="28"/>
      <c r="F311" s="36"/>
      <c r="G311" s="29"/>
      <c r="H311" s="28"/>
      <c r="I311" s="29"/>
    </row>
    <row r="312" spans="1:9" ht="15" x14ac:dyDescent="0.2">
      <c r="A312" s="13"/>
      <c r="B312" s="28"/>
      <c r="C312" s="27"/>
      <c r="D312" s="28"/>
      <c r="E312" s="28"/>
      <c r="F312" s="36"/>
      <c r="G312" s="29"/>
      <c r="H312" s="28"/>
      <c r="I312" s="29"/>
    </row>
    <row r="313" spans="1:9" ht="15" x14ac:dyDescent="0.2">
      <c r="A313" s="13"/>
      <c r="B313" s="28"/>
      <c r="C313" s="27"/>
      <c r="D313" s="28"/>
      <c r="E313" s="28"/>
      <c r="F313" s="36"/>
      <c r="G313" s="29"/>
      <c r="H313" s="28"/>
      <c r="I313" s="29"/>
    </row>
    <row r="314" spans="1:9" ht="15" x14ac:dyDescent="0.2">
      <c r="A314" s="13"/>
      <c r="B314" s="28"/>
      <c r="C314" s="27"/>
      <c r="D314" s="28"/>
      <c r="E314" s="28"/>
      <c r="F314" s="36"/>
      <c r="G314" s="29"/>
      <c r="H314" s="28"/>
      <c r="I314" s="29"/>
    </row>
    <row r="315" spans="1:9" ht="15" x14ac:dyDescent="0.2">
      <c r="A315" s="13"/>
      <c r="B315" s="28"/>
      <c r="C315" s="27"/>
      <c r="D315" s="28"/>
      <c r="E315" s="28"/>
      <c r="F315" s="36"/>
      <c r="G315" s="29"/>
      <c r="H315" s="28"/>
      <c r="I315" s="29"/>
    </row>
    <row r="316" spans="1:9" ht="15" x14ac:dyDescent="0.2">
      <c r="A316" s="13"/>
      <c r="B316" s="28"/>
      <c r="C316" s="27"/>
      <c r="D316" s="28"/>
      <c r="E316" s="28"/>
      <c r="F316" s="36"/>
      <c r="G316" s="29"/>
      <c r="H316" s="28"/>
      <c r="I316" s="29"/>
    </row>
    <row r="317" spans="1:9" ht="15" x14ac:dyDescent="0.2">
      <c r="A317" s="13"/>
      <c r="B317" s="28"/>
      <c r="C317" s="27"/>
      <c r="D317" s="28"/>
      <c r="E317" s="28"/>
      <c r="F317" s="36"/>
      <c r="G317" s="29"/>
      <c r="H317" s="28"/>
      <c r="I317" s="29"/>
    </row>
    <row r="318" spans="1:9" ht="15" x14ac:dyDescent="0.2">
      <c r="A318" s="13"/>
      <c r="B318" s="28"/>
      <c r="C318" s="27"/>
      <c r="D318" s="28"/>
      <c r="E318" s="28"/>
      <c r="F318" s="36"/>
      <c r="G318" s="29"/>
      <c r="H318" s="28"/>
      <c r="I318" s="29"/>
    </row>
    <row r="319" spans="1:9" ht="15" x14ac:dyDescent="0.2">
      <c r="A319" s="13"/>
      <c r="B319" s="28"/>
      <c r="C319" s="27"/>
      <c r="D319" s="28"/>
      <c r="E319" s="28"/>
      <c r="F319" s="36"/>
      <c r="G319" s="29"/>
      <c r="H319" s="28"/>
      <c r="I319" s="29"/>
    </row>
    <row r="320" spans="1:9" ht="15" x14ac:dyDescent="0.2">
      <c r="A320" s="13"/>
      <c r="B320" s="28"/>
      <c r="C320" s="27"/>
      <c r="D320" s="28"/>
      <c r="E320" s="28"/>
      <c r="F320" s="36"/>
      <c r="G320" s="29"/>
      <c r="H320" s="28"/>
      <c r="I320" s="29"/>
    </row>
    <row r="321" spans="1:9" ht="15" x14ac:dyDescent="0.2">
      <c r="A321" s="13"/>
      <c r="B321" s="28"/>
      <c r="C321" s="27"/>
      <c r="D321" s="28"/>
      <c r="E321" s="28"/>
      <c r="F321" s="36"/>
      <c r="G321" s="29"/>
      <c r="H321" s="28"/>
      <c r="I321" s="29"/>
    </row>
    <row r="322" spans="1:9" ht="15" x14ac:dyDescent="0.2">
      <c r="A322" s="13"/>
      <c r="B322" s="28"/>
      <c r="C322" s="27"/>
      <c r="D322" s="28"/>
      <c r="E322" s="28"/>
      <c r="F322" s="36"/>
      <c r="G322" s="29"/>
      <c r="H322" s="28"/>
      <c r="I322" s="29"/>
    </row>
    <row r="323" spans="1:9" ht="15" x14ac:dyDescent="0.2">
      <c r="A323" s="13"/>
      <c r="B323" s="28"/>
      <c r="C323" s="27"/>
      <c r="D323" s="28"/>
      <c r="E323" s="28"/>
      <c r="F323" s="36"/>
      <c r="G323" s="29"/>
      <c r="H323" s="28"/>
      <c r="I323" s="29"/>
    </row>
    <row r="324" spans="1:9" ht="15" x14ac:dyDescent="0.2">
      <c r="A324" s="13"/>
      <c r="B324" s="28"/>
      <c r="C324" s="27"/>
      <c r="D324" s="28"/>
      <c r="E324" s="28"/>
      <c r="F324" s="36"/>
      <c r="G324" s="29"/>
      <c r="H324" s="28"/>
      <c r="I324" s="29"/>
    </row>
    <row r="325" spans="1:9" ht="15" x14ac:dyDescent="0.2">
      <c r="A325" s="13"/>
      <c r="B325" s="28"/>
      <c r="C325" s="27"/>
      <c r="D325" s="28"/>
      <c r="E325" s="28"/>
      <c r="F325" s="36"/>
      <c r="G325" s="29"/>
      <c r="H325" s="28"/>
      <c r="I325" s="29"/>
    </row>
    <row r="326" spans="1:9" ht="15" x14ac:dyDescent="0.2">
      <c r="A326" s="13"/>
      <c r="B326" s="28"/>
      <c r="C326" s="27"/>
      <c r="D326" s="28"/>
      <c r="E326" s="28"/>
      <c r="F326" s="36"/>
      <c r="G326" s="29"/>
      <c r="H326" s="28"/>
      <c r="I326" s="29"/>
    </row>
    <row r="327" spans="1:9" ht="15" x14ac:dyDescent="0.2">
      <c r="A327" s="13"/>
      <c r="B327" s="28"/>
      <c r="C327" s="27"/>
      <c r="D327" s="28"/>
      <c r="E327" s="28"/>
      <c r="F327" s="36"/>
      <c r="G327" s="29"/>
      <c r="H327" s="28"/>
      <c r="I327" s="29"/>
    </row>
    <row r="328" spans="1:9" ht="15" x14ac:dyDescent="0.2">
      <c r="A328" s="13"/>
      <c r="B328" s="28"/>
      <c r="C328" s="27"/>
      <c r="D328" s="28"/>
      <c r="E328" s="28"/>
      <c r="F328" s="36"/>
      <c r="G328" s="29"/>
      <c r="H328" s="28"/>
      <c r="I328" s="29"/>
    </row>
    <row r="329" spans="1:9" ht="15" x14ac:dyDescent="0.2">
      <c r="A329" s="13"/>
      <c r="B329" s="28"/>
      <c r="C329" s="27"/>
      <c r="D329" s="28"/>
      <c r="E329" s="28"/>
      <c r="F329" s="36"/>
      <c r="G329" s="29"/>
      <c r="H329" s="28"/>
      <c r="I329" s="29"/>
    </row>
    <row r="330" spans="1:9" ht="15" x14ac:dyDescent="0.2">
      <c r="A330" s="13"/>
      <c r="B330" s="28"/>
      <c r="C330" s="27"/>
      <c r="D330" s="28"/>
      <c r="E330" s="28"/>
      <c r="F330" s="36"/>
      <c r="G330" s="29"/>
      <c r="H330" s="28"/>
      <c r="I330" s="29"/>
    </row>
    <row r="331" spans="1:9" ht="15" x14ac:dyDescent="0.2">
      <c r="A331" s="13"/>
      <c r="B331" s="28"/>
      <c r="C331" s="27"/>
      <c r="D331" s="28"/>
      <c r="E331" s="28"/>
      <c r="F331" s="36"/>
      <c r="G331" s="29"/>
      <c r="H331" s="28"/>
      <c r="I331" s="29"/>
    </row>
    <row r="332" spans="1:9" ht="15" x14ac:dyDescent="0.2">
      <c r="A332" s="13"/>
      <c r="B332" s="28"/>
      <c r="C332" s="27"/>
      <c r="D332" s="28"/>
      <c r="E332" s="28"/>
      <c r="F332" s="36"/>
      <c r="G332" s="29"/>
      <c r="H332" s="28"/>
      <c r="I332" s="29"/>
    </row>
    <row r="333" spans="1:9" ht="15" x14ac:dyDescent="0.2">
      <c r="A333" s="13"/>
      <c r="B333" s="28"/>
      <c r="C333" s="27"/>
      <c r="D333" s="28"/>
      <c r="E333" s="28"/>
      <c r="F333" s="36"/>
      <c r="G333" s="29"/>
      <c r="H333" s="28"/>
      <c r="I333" s="29"/>
    </row>
    <row r="334" spans="1:9" ht="15" x14ac:dyDescent="0.2">
      <c r="A334" s="13"/>
      <c r="B334" s="28"/>
      <c r="C334" s="27"/>
      <c r="D334" s="28"/>
      <c r="E334" s="28"/>
      <c r="F334" s="36"/>
      <c r="G334" s="29"/>
      <c r="H334" s="28"/>
      <c r="I334" s="29"/>
    </row>
    <row r="335" spans="1:9" ht="15" x14ac:dyDescent="0.2">
      <c r="A335" s="13"/>
      <c r="B335" s="28"/>
      <c r="C335" s="27"/>
      <c r="D335" s="28"/>
      <c r="E335" s="28"/>
      <c r="F335" s="36"/>
      <c r="G335" s="29"/>
      <c r="H335" s="28"/>
      <c r="I335" s="29"/>
    </row>
    <row r="336" spans="1:9" ht="15" x14ac:dyDescent="0.2">
      <c r="A336" s="13"/>
      <c r="B336" s="28"/>
      <c r="C336" s="27"/>
      <c r="D336" s="28"/>
      <c r="E336" s="28"/>
      <c r="F336" s="36"/>
      <c r="G336" s="29"/>
      <c r="H336" s="28"/>
      <c r="I336" s="29"/>
    </row>
    <row r="337" spans="1:9" ht="15" x14ac:dyDescent="0.2">
      <c r="A337" s="13"/>
      <c r="B337" s="28"/>
      <c r="C337" s="27"/>
      <c r="D337" s="28"/>
      <c r="E337" s="28"/>
      <c r="F337" s="36"/>
      <c r="G337" s="29"/>
      <c r="H337" s="28"/>
      <c r="I337" s="29"/>
    </row>
    <row r="338" spans="1:9" ht="15" x14ac:dyDescent="0.2">
      <c r="A338" s="13"/>
      <c r="B338" s="28"/>
      <c r="C338" s="27"/>
      <c r="D338" s="28"/>
      <c r="E338" s="28"/>
      <c r="F338" s="36"/>
      <c r="G338" s="29"/>
      <c r="H338" s="28"/>
      <c r="I338" s="29"/>
    </row>
    <row r="339" spans="1:9" ht="15" x14ac:dyDescent="0.2">
      <c r="A339" s="13"/>
      <c r="B339" s="28"/>
      <c r="C339" s="27"/>
      <c r="D339" s="28"/>
      <c r="E339" s="28"/>
      <c r="F339" s="36"/>
      <c r="G339" s="29"/>
      <c r="H339" s="28"/>
      <c r="I339" s="29"/>
    </row>
    <row r="340" spans="1:9" ht="15" x14ac:dyDescent="0.2">
      <c r="A340" s="13"/>
      <c r="B340" s="28"/>
      <c r="C340" s="27"/>
      <c r="D340" s="28"/>
      <c r="E340" s="28"/>
      <c r="F340" s="36"/>
      <c r="G340" s="29"/>
      <c r="H340" s="28"/>
      <c r="I340" s="29"/>
    </row>
    <row r="341" spans="1:9" ht="15" x14ac:dyDescent="0.2">
      <c r="A341" s="13"/>
      <c r="B341" s="28"/>
      <c r="C341" s="27"/>
      <c r="D341" s="28"/>
      <c r="E341" s="28"/>
      <c r="F341" s="36"/>
      <c r="G341" s="29"/>
      <c r="H341" s="28"/>
      <c r="I341" s="29"/>
    </row>
    <row r="342" spans="1:9" ht="15" x14ac:dyDescent="0.2">
      <c r="A342" s="13"/>
      <c r="B342" s="28"/>
      <c r="C342" s="27"/>
      <c r="D342" s="28"/>
      <c r="E342" s="28"/>
      <c r="F342" s="36"/>
      <c r="G342" s="29"/>
      <c r="H342" s="28"/>
      <c r="I342" s="29"/>
    </row>
    <row r="343" spans="1:9" ht="15" x14ac:dyDescent="0.2">
      <c r="A343" s="13"/>
      <c r="B343" s="28"/>
      <c r="C343" s="27"/>
      <c r="D343" s="28"/>
      <c r="E343" s="28"/>
      <c r="F343" s="36"/>
      <c r="G343" s="29"/>
      <c r="H343" s="28"/>
      <c r="I343" s="29"/>
    </row>
    <row r="344" spans="1:9" ht="15" x14ac:dyDescent="0.2">
      <c r="A344" s="13"/>
      <c r="B344" s="28"/>
      <c r="C344" s="27"/>
      <c r="D344" s="28"/>
      <c r="E344" s="28"/>
      <c r="F344" s="36"/>
      <c r="G344" s="29"/>
      <c r="H344" s="28"/>
      <c r="I344" s="29"/>
    </row>
    <row r="345" spans="1:9" ht="15" x14ac:dyDescent="0.2">
      <c r="A345" s="13"/>
      <c r="B345" s="28"/>
      <c r="C345" s="27"/>
      <c r="D345" s="28"/>
      <c r="E345" s="28"/>
      <c r="F345" s="36"/>
      <c r="G345" s="29"/>
      <c r="H345" s="28"/>
      <c r="I345" s="29"/>
    </row>
    <row r="346" spans="1:9" ht="15" x14ac:dyDescent="0.2">
      <c r="A346" s="13"/>
      <c r="B346" s="28"/>
      <c r="C346" s="27"/>
      <c r="D346" s="28"/>
      <c r="E346" s="28"/>
      <c r="F346" s="36"/>
      <c r="G346" s="29"/>
      <c r="H346" s="28"/>
      <c r="I346" s="29"/>
    </row>
    <row r="347" spans="1:9" ht="15" x14ac:dyDescent="0.2">
      <c r="A347" s="13"/>
      <c r="B347" s="28"/>
      <c r="C347" s="27"/>
      <c r="D347" s="28"/>
      <c r="E347" s="28"/>
      <c r="F347" s="36"/>
      <c r="G347" s="29"/>
      <c r="H347" s="28"/>
      <c r="I347" s="29"/>
    </row>
    <row r="348" spans="1:9" ht="15" x14ac:dyDescent="0.2">
      <c r="A348" s="13"/>
      <c r="B348" s="28"/>
      <c r="C348" s="27"/>
      <c r="D348" s="28"/>
      <c r="E348" s="28"/>
      <c r="F348" s="36"/>
      <c r="G348" s="29"/>
      <c r="H348" s="28"/>
      <c r="I348" s="29"/>
    </row>
    <row r="349" spans="1:9" ht="15" x14ac:dyDescent="0.2">
      <c r="A349" s="13"/>
      <c r="B349" s="28"/>
      <c r="C349" s="27"/>
      <c r="D349" s="28"/>
      <c r="E349" s="28"/>
      <c r="F349" s="36"/>
      <c r="G349" s="29"/>
      <c r="H349" s="28"/>
      <c r="I349" s="29"/>
    </row>
    <row r="350" spans="1:9" ht="15" x14ac:dyDescent="0.2">
      <c r="A350" s="13"/>
      <c r="B350" s="28"/>
      <c r="C350" s="27"/>
      <c r="D350" s="28"/>
      <c r="E350" s="28"/>
      <c r="F350" s="36"/>
      <c r="G350" s="29"/>
      <c r="H350" s="28"/>
      <c r="I350" s="29"/>
    </row>
    <row r="351" spans="1:9" ht="15" x14ac:dyDescent="0.2">
      <c r="A351" s="13"/>
      <c r="B351" s="28"/>
      <c r="C351" s="27"/>
      <c r="D351" s="28"/>
      <c r="E351" s="28"/>
      <c r="F351" s="36"/>
      <c r="G351" s="29"/>
      <c r="H351" s="28"/>
      <c r="I351" s="29"/>
    </row>
    <row r="352" spans="1:9" ht="15" x14ac:dyDescent="0.2">
      <c r="A352" s="13"/>
      <c r="B352" s="28"/>
      <c r="C352" s="27"/>
      <c r="D352" s="28"/>
      <c r="E352" s="28"/>
      <c r="F352" s="36"/>
      <c r="G352" s="29"/>
      <c r="H352" s="28"/>
      <c r="I352" s="29"/>
    </row>
    <row r="353" spans="1:9" ht="15" x14ac:dyDescent="0.2">
      <c r="A353" s="13"/>
      <c r="B353" s="28"/>
      <c r="C353" s="27"/>
      <c r="D353" s="28"/>
      <c r="E353" s="28"/>
      <c r="F353" s="36"/>
      <c r="G353" s="29"/>
      <c r="H353" s="28"/>
      <c r="I353" s="29"/>
    </row>
    <row r="354" spans="1:9" ht="15" x14ac:dyDescent="0.2">
      <c r="A354" s="13"/>
      <c r="B354" s="28"/>
      <c r="C354" s="27"/>
      <c r="D354" s="28"/>
      <c r="E354" s="28"/>
      <c r="F354" s="36"/>
      <c r="G354" s="29"/>
      <c r="H354" s="28"/>
      <c r="I354" s="29"/>
    </row>
    <row r="355" spans="1:9" ht="15" x14ac:dyDescent="0.2">
      <c r="A355" s="13"/>
      <c r="B355" s="28"/>
      <c r="C355" s="27"/>
      <c r="D355" s="28"/>
      <c r="E355" s="28"/>
      <c r="F355" s="36"/>
      <c r="G355" s="29"/>
      <c r="H355" s="28"/>
      <c r="I355" s="29"/>
    </row>
    <row r="356" spans="1:9" ht="15" x14ac:dyDescent="0.2">
      <c r="A356" s="13"/>
      <c r="B356" s="28"/>
      <c r="C356" s="27"/>
      <c r="D356" s="28"/>
      <c r="E356" s="28"/>
      <c r="F356" s="36"/>
      <c r="G356" s="29"/>
      <c r="H356" s="28"/>
      <c r="I356" s="29"/>
    </row>
    <row r="357" spans="1:9" ht="15" x14ac:dyDescent="0.2">
      <c r="A357" s="13"/>
      <c r="B357" s="28"/>
      <c r="C357" s="27"/>
      <c r="D357" s="28"/>
      <c r="E357" s="28"/>
      <c r="F357" s="36"/>
      <c r="G357" s="29"/>
      <c r="H357" s="28"/>
      <c r="I357" s="29"/>
    </row>
    <row r="358" spans="1:9" ht="15" x14ac:dyDescent="0.2">
      <c r="A358" s="13"/>
      <c r="B358" s="28"/>
      <c r="C358" s="27"/>
      <c r="D358" s="28"/>
      <c r="E358" s="28"/>
      <c r="F358" s="36"/>
      <c r="G358" s="29"/>
      <c r="H358" s="28"/>
      <c r="I358" s="29"/>
    </row>
    <row r="359" spans="1:9" ht="15" x14ac:dyDescent="0.2">
      <c r="A359" s="13"/>
      <c r="B359" s="28"/>
      <c r="C359" s="27"/>
      <c r="D359" s="28"/>
      <c r="E359" s="28"/>
      <c r="F359" s="36"/>
      <c r="G359" s="29"/>
      <c r="H359" s="28"/>
      <c r="I359" s="29"/>
    </row>
    <row r="360" spans="1:9" ht="15" x14ac:dyDescent="0.2">
      <c r="A360" s="13"/>
      <c r="B360" s="28"/>
      <c r="C360" s="27"/>
      <c r="D360" s="28"/>
      <c r="E360" s="28"/>
      <c r="F360" s="36"/>
      <c r="G360" s="29"/>
      <c r="H360" s="28"/>
      <c r="I360" s="29"/>
    </row>
    <row r="361" spans="1:9" ht="15" x14ac:dyDescent="0.2">
      <c r="A361" s="13"/>
      <c r="B361" s="28"/>
      <c r="C361" s="27"/>
      <c r="D361" s="28"/>
      <c r="E361" s="28"/>
      <c r="F361" s="36"/>
      <c r="G361" s="29"/>
      <c r="H361" s="28"/>
      <c r="I361" s="29"/>
    </row>
    <row r="362" spans="1:9" ht="15" x14ac:dyDescent="0.2">
      <c r="A362" s="13"/>
      <c r="B362" s="28"/>
      <c r="C362" s="27"/>
      <c r="D362" s="28"/>
      <c r="E362" s="28"/>
      <c r="F362" s="36"/>
      <c r="G362" s="29"/>
      <c r="H362" s="28"/>
      <c r="I362" s="29"/>
    </row>
    <row r="363" spans="1:9" ht="15" x14ac:dyDescent="0.2">
      <c r="A363" s="13"/>
      <c r="B363" s="28"/>
      <c r="C363" s="27"/>
      <c r="D363" s="28"/>
      <c r="E363" s="28"/>
      <c r="F363" s="36"/>
      <c r="G363" s="29"/>
      <c r="H363" s="28"/>
      <c r="I363" s="29"/>
    </row>
    <row r="364" spans="1:9" ht="15" x14ac:dyDescent="0.2">
      <c r="A364" s="13"/>
      <c r="B364" s="28"/>
      <c r="C364" s="27"/>
      <c r="D364" s="28"/>
      <c r="E364" s="28"/>
      <c r="F364" s="36"/>
      <c r="G364" s="29"/>
      <c r="H364" s="28"/>
      <c r="I364" s="29"/>
    </row>
    <row r="365" spans="1:9" ht="15" x14ac:dyDescent="0.2">
      <c r="A365" s="13"/>
      <c r="B365" s="28"/>
      <c r="C365" s="27"/>
      <c r="D365" s="28"/>
      <c r="E365" s="28"/>
      <c r="F365" s="36"/>
      <c r="G365" s="29"/>
      <c r="H365" s="28"/>
      <c r="I365" s="29"/>
    </row>
    <row r="366" spans="1:9" ht="15" x14ac:dyDescent="0.2">
      <c r="A366" s="13"/>
      <c r="B366" s="28"/>
      <c r="C366" s="27"/>
      <c r="D366" s="28"/>
      <c r="E366" s="28"/>
      <c r="F366" s="36"/>
      <c r="G366" s="29"/>
      <c r="H366" s="28"/>
      <c r="I366" s="29"/>
    </row>
    <row r="367" spans="1:9" ht="15" x14ac:dyDescent="0.2">
      <c r="A367" s="13"/>
      <c r="B367" s="28"/>
      <c r="C367" s="27"/>
      <c r="D367" s="28"/>
      <c r="E367" s="28"/>
      <c r="F367" s="36"/>
      <c r="G367" s="29"/>
      <c r="H367" s="28"/>
      <c r="I367" s="29"/>
    </row>
    <row r="368" spans="1:9" ht="15" x14ac:dyDescent="0.2">
      <c r="A368" s="13"/>
      <c r="B368" s="28"/>
      <c r="C368" s="27"/>
      <c r="D368" s="28"/>
      <c r="E368" s="28"/>
      <c r="F368" s="36"/>
      <c r="G368" s="29"/>
      <c r="H368" s="28"/>
      <c r="I368" s="29"/>
    </row>
    <row r="369" spans="1:9" ht="15" x14ac:dyDescent="0.2">
      <c r="A369" s="13"/>
      <c r="B369" s="28"/>
      <c r="C369" s="27"/>
      <c r="D369" s="28"/>
      <c r="E369" s="28"/>
      <c r="F369" s="36"/>
      <c r="G369" s="29"/>
      <c r="H369" s="28"/>
      <c r="I369" s="29"/>
    </row>
    <row r="370" spans="1:9" ht="15" x14ac:dyDescent="0.2">
      <c r="A370" s="13"/>
      <c r="B370" s="28"/>
      <c r="C370" s="27"/>
      <c r="D370" s="28"/>
      <c r="E370" s="28"/>
      <c r="F370" s="36"/>
      <c r="G370" s="29"/>
      <c r="H370" s="28"/>
      <c r="I370" s="29"/>
    </row>
    <row r="371" spans="1:9" ht="15" x14ac:dyDescent="0.2">
      <c r="A371" s="13"/>
      <c r="B371" s="28"/>
      <c r="C371" s="27"/>
      <c r="D371" s="28"/>
      <c r="E371" s="28"/>
      <c r="F371" s="36"/>
      <c r="G371" s="29"/>
      <c r="H371" s="28"/>
      <c r="I371" s="29"/>
    </row>
    <row r="372" spans="1:9" ht="15" x14ac:dyDescent="0.2">
      <c r="A372" s="13"/>
      <c r="B372" s="28"/>
      <c r="C372" s="27"/>
      <c r="D372" s="28"/>
      <c r="E372" s="28"/>
      <c r="F372" s="36"/>
      <c r="G372" s="29"/>
      <c r="H372" s="28"/>
      <c r="I372" s="29"/>
    </row>
    <row r="373" spans="1:9" ht="15" x14ac:dyDescent="0.2">
      <c r="A373" s="13"/>
      <c r="B373" s="28"/>
      <c r="C373" s="27"/>
      <c r="D373" s="28"/>
      <c r="E373" s="28"/>
      <c r="F373" s="36"/>
      <c r="G373" s="29"/>
      <c r="H373" s="28"/>
      <c r="I373" s="29"/>
    </row>
    <row r="374" spans="1:9" ht="15" x14ac:dyDescent="0.2">
      <c r="A374" s="13"/>
      <c r="B374" s="28"/>
      <c r="C374" s="27"/>
      <c r="D374" s="28"/>
      <c r="E374" s="28"/>
      <c r="F374" s="36"/>
      <c r="G374" s="29"/>
      <c r="H374" s="28"/>
      <c r="I374" s="29"/>
    </row>
    <row r="375" spans="1:9" ht="15" x14ac:dyDescent="0.2">
      <c r="A375" s="13"/>
      <c r="B375" s="28"/>
      <c r="C375" s="27"/>
      <c r="D375" s="28"/>
      <c r="E375" s="28"/>
      <c r="F375" s="36"/>
      <c r="G375" s="29"/>
      <c r="H375" s="28"/>
      <c r="I375" s="29"/>
    </row>
    <row r="376" spans="1:9" ht="15" x14ac:dyDescent="0.2">
      <c r="A376" s="13"/>
      <c r="B376" s="28"/>
      <c r="C376" s="27"/>
      <c r="D376" s="28"/>
      <c r="E376" s="28"/>
      <c r="F376" s="36"/>
      <c r="G376" s="29"/>
      <c r="H376" s="28"/>
      <c r="I376" s="29"/>
    </row>
    <row r="377" spans="1:9" ht="15" x14ac:dyDescent="0.2">
      <c r="A377" s="13"/>
      <c r="B377" s="28"/>
      <c r="C377" s="27"/>
      <c r="D377" s="28"/>
      <c r="E377" s="28"/>
      <c r="F377" s="36"/>
      <c r="G377" s="29"/>
      <c r="H377" s="28"/>
      <c r="I377" s="29"/>
    </row>
    <row r="378" spans="1:9" ht="15" x14ac:dyDescent="0.2">
      <c r="A378" s="13"/>
      <c r="B378" s="28"/>
      <c r="C378" s="27"/>
      <c r="D378" s="28"/>
      <c r="E378" s="28"/>
      <c r="F378" s="36"/>
      <c r="G378" s="29"/>
      <c r="H378" s="28"/>
      <c r="I378" s="29"/>
    </row>
    <row r="379" spans="1:9" ht="15" x14ac:dyDescent="0.2">
      <c r="A379" s="13"/>
      <c r="B379" s="28"/>
      <c r="C379" s="27"/>
      <c r="D379" s="28"/>
      <c r="E379" s="28"/>
      <c r="F379" s="36"/>
      <c r="G379" s="29"/>
      <c r="H379" s="28"/>
      <c r="I379" s="29"/>
    </row>
    <row r="380" spans="1:9" ht="15" x14ac:dyDescent="0.2">
      <c r="A380" s="13"/>
      <c r="B380" s="28"/>
      <c r="C380" s="27"/>
      <c r="D380" s="28"/>
      <c r="E380" s="28"/>
      <c r="F380" s="36"/>
      <c r="G380" s="29"/>
      <c r="H380" s="28"/>
      <c r="I380" s="29"/>
    </row>
    <row r="381" spans="1:9" ht="15" x14ac:dyDescent="0.2">
      <c r="A381" s="13"/>
      <c r="B381" s="28"/>
      <c r="C381" s="27"/>
      <c r="D381" s="28"/>
      <c r="E381" s="28"/>
      <c r="F381" s="36"/>
      <c r="G381" s="29"/>
      <c r="H381" s="28"/>
      <c r="I381" s="29"/>
    </row>
    <row r="382" spans="1:9" ht="15" x14ac:dyDescent="0.2">
      <c r="A382" s="13"/>
      <c r="B382" s="28"/>
      <c r="C382" s="27"/>
      <c r="D382" s="28"/>
      <c r="E382" s="28"/>
      <c r="F382" s="36"/>
      <c r="G382" s="29"/>
      <c r="H382" s="28"/>
      <c r="I382" s="29"/>
    </row>
    <row r="383" spans="1:9" ht="15" x14ac:dyDescent="0.2">
      <c r="A383" s="13"/>
      <c r="B383" s="28"/>
      <c r="C383" s="27"/>
      <c r="D383" s="28"/>
      <c r="E383" s="28"/>
      <c r="F383" s="36"/>
      <c r="G383" s="29"/>
      <c r="H383" s="28"/>
      <c r="I383" s="29"/>
    </row>
    <row r="384" spans="1:9" ht="15" x14ac:dyDescent="0.2">
      <c r="A384" s="13"/>
      <c r="B384" s="28"/>
      <c r="C384" s="27"/>
      <c r="D384" s="28"/>
      <c r="E384" s="28"/>
      <c r="F384" s="36"/>
      <c r="G384" s="29"/>
      <c r="H384" s="28"/>
      <c r="I384" s="29"/>
    </row>
    <row r="385" spans="1:9" ht="15" x14ac:dyDescent="0.2">
      <c r="A385" s="13"/>
      <c r="B385" s="28"/>
      <c r="C385" s="27"/>
      <c r="D385" s="28"/>
      <c r="E385" s="28"/>
      <c r="F385" s="36"/>
      <c r="G385" s="29"/>
      <c r="H385" s="28"/>
      <c r="I385" s="29"/>
    </row>
    <row r="386" spans="1:9" ht="15" x14ac:dyDescent="0.2">
      <c r="A386" s="13"/>
      <c r="B386" s="28"/>
      <c r="C386" s="27"/>
      <c r="D386" s="28"/>
      <c r="E386" s="28"/>
      <c r="F386" s="36"/>
      <c r="G386" s="29"/>
      <c r="H386" s="28"/>
      <c r="I386" s="29"/>
    </row>
    <row r="387" spans="1:9" ht="15" x14ac:dyDescent="0.2">
      <c r="A387" s="13"/>
      <c r="B387" s="28"/>
      <c r="C387" s="27"/>
      <c r="D387" s="28"/>
      <c r="E387" s="28"/>
      <c r="F387" s="36"/>
      <c r="G387" s="29"/>
      <c r="H387" s="28"/>
      <c r="I387" s="29"/>
    </row>
    <row r="388" spans="1:9" ht="15" x14ac:dyDescent="0.2">
      <c r="A388" s="13"/>
      <c r="B388" s="28"/>
      <c r="C388" s="27"/>
      <c r="D388" s="28"/>
      <c r="E388" s="28"/>
      <c r="F388" s="36"/>
      <c r="G388" s="29"/>
      <c r="H388" s="28"/>
      <c r="I388" s="29"/>
    </row>
    <row r="389" spans="1:9" ht="15" x14ac:dyDescent="0.2">
      <c r="A389" s="13"/>
      <c r="B389" s="28"/>
      <c r="C389" s="27"/>
      <c r="D389" s="28"/>
      <c r="E389" s="28"/>
      <c r="F389" s="36"/>
      <c r="G389" s="29"/>
      <c r="H389" s="28"/>
      <c r="I389" s="29"/>
    </row>
    <row r="390" spans="1:9" ht="15" x14ac:dyDescent="0.2">
      <c r="A390" s="13"/>
      <c r="B390" s="28"/>
      <c r="C390" s="27"/>
      <c r="D390" s="28"/>
      <c r="E390" s="28"/>
      <c r="F390" s="36"/>
      <c r="G390" s="29"/>
      <c r="H390" s="28"/>
      <c r="I390" s="29"/>
    </row>
    <row r="391" spans="1:9" ht="15" x14ac:dyDescent="0.2">
      <c r="A391" s="13"/>
      <c r="B391" s="28"/>
      <c r="C391" s="27"/>
      <c r="D391" s="28"/>
      <c r="E391" s="28"/>
      <c r="F391" s="36"/>
      <c r="G391" s="29"/>
      <c r="H391" s="28"/>
      <c r="I391" s="29"/>
    </row>
    <row r="392" spans="1:9" ht="15" x14ac:dyDescent="0.2">
      <c r="A392" s="13"/>
      <c r="B392" s="28"/>
      <c r="C392" s="27"/>
      <c r="D392" s="28"/>
      <c r="E392" s="28"/>
      <c r="F392" s="36"/>
      <c r="G392" s="29"/>
      <c r="H392" s="28"/>
      <c r="I392" s="29"/>
    </row>
    <row r="393" spans="1:9" ht="15" x14ac:dyDescent="0.2">
      <c r="A393" s="13"/>
      <c r="B393" s="28"/>
      <c r="C393" s="27"/>
      <c r="D393" s="28"/>
      <c r="E393" s="28"/>
      <c r="F393" s="36"/>
      <c r="G393" s="29"/>
      <c r="H393" s="28"/>
      <c r="I393" s="29"/>
    </row>
    <row r="394" spans="1:9" ht="15" x14ac:dyDescent="0.2">
      <c r="A394" s="13"/>
      <c r="B394" s="28"/>
      <c r="C394" s="27"/>
      <c r="D394" s="28"/>
      <c r="E394" s="28"/>
      <c r="F394" s="36"/>
      <c r="G394" s="29"/>
      <c r="H394" s="28"/>
      <c r="I394" s="29"/>
    </row>
    <row r="395" spans="1:9" ht="15" x14ac:dyDescent="0.2">
      <c r="A395" s="13"/>
      <c r="B395" s="28"/>
      <c r="C395" s="27"/>
      <c r="D395" s="28"/>
      <c r="E395" s="28"/>
      <c r="F395" s="36"/>
      <c r="G395" s="29"/>
      <c r="H395" s="28"/>
      <c r="I395" s="29"/>
    </row>
    <row r="396" spans="1:9" ht="15" x14ac:dyDescent="0.2">
      <c r="A396" s="13"/>
      <c r="B396" s="28"/>
      <c r="C396" s="27"/>
      <c r="D396" s="28"/>
      <c r="E396" s="28"/>
      <c r="F396" s="36"/>
      <c r="G396" s="29"/>
      <c r="H396" s="28"/>
      <c r="I396" s="29"/>
    </row>
    <row r="397" spans="1:9" ht="15" x14ac:dyDescent="0.2">
      <c r="A397" s="13"/>
      <c r="B397" s="28"/>
      <c r="C397" s="27"/>
      <c r="D397" s="28"/>
      <c r="E397" s="28"/>
      <c r="F397" s="36"/>
      <c r="G397" s="29"/>
      <c r="H397" s="28"/>
      <c r="I397" s="29"/>
    </row>
    <row r="398" spans="1:9" ht="15" x14ac:dyDescent="0.2">
      <c r="A398" s="13"/>
      <c r="B398" s="28"/>
      <c r="C398" s="27"/>
      <c r="D398" s="28"/>
      <c r="E398" s="28"/>
      <c r="F398" s="36"/>
      <c r="G398" s="29"/>
      <c r="H398" s="28"/>
      <c r="I398" s="29"/>
    </row>
    <row r="399" spans="1:9" ht="15" x14ac:dyDescent="0.2">
      <c r="A399" s="13"/>
      <c r="B399" s="28"/>
      <c r="C399" s="27"/>
      <c r="D399" s="28"/>
      <c r="E399" s="28"/>
      <c r="F399" s="36"/>
      <c r="G399" s="29"/>
      <c r="H399" s="28"/>
      <c r="I399" s="29"/>
    </row>
    <row r="400" spans="1:9" ht="15" x14ac:dyDescent="0.2">
      <c r="A400" s="13"/>
      <c r="B400" s="28"/>
      <c r="C400" s="27"/>
      <c r="D400" s="28"/>
      <c r="E400" s="28"/>
      <c r="F400" s="36"/>
      <c r="G400" s="29"/>
      <c r="H400" s="28"/>
      <c r="I400" s="29"/>
    </row>
    <row r="401" spans="1:9" ht="15" x14ac:dyDescent="0.2">
      <c r="A401" s="13"/>
      <c r="B401" s="28"/>
      <c r="C401" s="27"/>
      <c r="D401" s="28"/>
      <c r="E401" s="28"/>
      <c r="F401" s="36"/>
      <c r="G401" s="29"/>
      <c r="H401" s="28"/>
      <c r="I401" s="29"/>
    </row>
    <row r="402" spans="1:9" ht="15" x14ac:dyDescent="0.2">
      <c r="A402" s="13"/>
      <c r="B402" s="28"/>
      <c r="C402" s="27"/>
      <c r="D402" s="28"/>
      <c r="E402" s="28"/>
      <c r="F402" s="36"/>
      <c r="G402" s="29"/>
      <c r="H402" s="28"/>
      <c r="I402" s="29"/>
    </row>
    <row r="403" spans="1:9" ht="15" x14ac:dyDescent="0.2">
      <c r="A403" s="13"/>
      <c r="B403" s="28"/>
      <c r="C403" s="27"/>
      <c r="D403" s="28"/>
      <c r="E403" s="28"/>
      <c r="F403" s="36"/>
      <c r="G403" s="29"/>
      <c r="H403" s="28"/>
      <c r="I403" s="29"/>
    </row>
    <row r="404" spans="1:9" ht="15" x14ac:dyDescent="0.2">
      <c r="A404" s="13"/>
      <c r="B404" s="28"/>
      <c r="C404" s="27"/>
      <c r="D404" s="28"/>
      <c r="E404" s="28"/>
      <c r="F404" s="36"/>
      <c r="G404" s="29"/>
      <c r="H404" s="28"/>
      <c r="I404" s="29"/>
    </row>
    <row r="405" spans="1:9" ht="15" x14ac:dyDescent="0.2">
      <c r="A405" s="13"/>
      <c r="B405" s="28"/>
      <c r="C405" s="27"/>
      <c r="D405" s="28"/>
      <c r="E405" s="28"/>
      <c r="F405" s="36"/>
      <c r="G405" s="29"/>
      <c r="H405" s="28"/>
      <c r="I405" s="29"/>
    </row>
    <row r="406" spans="1:9" ht="15" x14ac:dyDescent="0.2">
      <c r="A406" s="13"/>
      <c r="B406" s="28"/>
      <c r="C406" s="27"/>
      <c r="D406" s="28"/>
      <c r="E406" s="28"/>
      <c r="F406" s="36"/>
      <c r="G406" s="29"/>
      <c r="H406" s="28"/>
      <c r="I406" s="29"/>
    </row>
    <row r="407" spans="1:9" ht="15" x14ac:dyDescent="0.2">
      <c r="A407" s="13"/>
      <c r="B407" s="28"/>
      <c r="C407" s="27"/>
      <c r="D407" s="28"/>
      <c r="E407" s="28"/>
      <c r="F407" s="36"/>
      <c r="G407" s="29"/>
      <c r="H407" s="28"/>
      <c r="I407" s="29"/>
    </row>
    <row r="408" spans="1:9" ht="15" x14ac:dyDescent="0.2">
      <c r="A408" s="13"/>
      <c r="B408" s="28"/>
      <c r="C408" s="27"/>
      <c r="D408" s="28"/>
      <c r="E408" s="28"/>
      <c r="F408" s="36"/>
      <c r="G408" s="29"/>
      <c r="H408" s="28"/>
      <c r="I408" s="29"/>
    </row>
    <row r="409" spans="1:9" ht="15" x14ac:dyDescent="0.2">
      <c r="A409" s="13"/>
      <c r="B409" s="28"/>
      <c r="C409" s="27"/>
      <c r="D409" s="28"/>
      <c r="E409" s="28"/>
      <c r="F409" s="36"/>
      <c r="G409" s="29"/>
      <c r="H409" s="28"/>
      <c r="I409" s="29"/>
    </row>
    <row r="410" spans="1:9" ht="15" x14ac:dyDescent="0.2">
      <c r="A410" s="13"/>
      <c r="B410" s="28"/>
      <c r="C410" s="27"/>
      <c r="D410" s="28"/>
      <c r="E410" s="28"/>
      <c r="F410" s="36"/>
      <c r="G410" s="29"/>
      <c r="H410" s="28"/>
      <c r="I410" s="29"/>
    </row>
    <row r="411" spans="1:9" ht="15" x14ac:dyDescent="0.2">
      <c r="A411" s="13"/>
      <c r="B411" s="28"/>
      <c r="C411" s="27"/>
      <c r="D411" s="28"/>
      <c r="E411" s="28"/>
      <c r="F411" s="36"/>
      <c r="G411" s="29"/>
      <c r="H411" s="28"/>
      <c r="I411" s="29"/>
    </row>
    <row r="412" spans="1:9" ht="15" x14ac:dyDescent="0.2">
      <c r="A412" s="13"/>
      <c r="B412" s="28"/>
      <c r="C412" s="27"/>
      <c r="D412" s="28"/>
      <c r="E412" s="28"/>
      <c r="F412" s="36"/>
      <c r="G412" s="29"/>
      <c r="H412" s="28"/>
      <c r="I412" s="29"/>
    </row>
    <row r="413" spans="1:9" ht="15" x14ac:dyDescent="0.2">
      <c r="A413" s="13"/>
      <c r="B413" s="28"/>
      <c r="C413" s="27"/>
      <c r="D413" s="28"/>
      <c r="E413" s="28"/>
      <c r="F413" s="36"/>
      <c r="G413" s="29"/>
      <c r="H413" s="28"/>
      <c r="I413" s="29"/>
    </row>
    <row r="414" spans="1:9" ht="15" x14ac:dyDescent="0.2">
      <c r="A414" s="13"/>
      <c r="B414" s="28"/>
      <c r="C414" s="27"/>
      <c r="D414" s="28"/>
      <c r="E414" s="28"/>
      <c r="F414" s="36"/>
      <c r="G414" s="29"/>
      <c r="H414" s="28"/>
      <c r="I414" s="29"/>
    </row>
    <row r="415" spans="1:9" ht="15" x14ac:dyDescent="0.2">
      <c r="A415" s="13"/>
      <c r="B415" s="28"/>
      <c r="C415" s="27"/>
      <c r="D415" s="28"/>
      <c r="E415" s="28"/>
      <c r="F415" s="36"/>
      <c r="G415" s="29"/>
      <c r="H415" s="28"/>
      <c r="I415" s="29"/>
    </row>
    <row r="416" spans="1:9" ht="15" x14ac:dyDescent="0.2">
      <c r="A416" s="13"/>
      <c r="B416" s="28"/>
      <c r="C416" s="27"/>
      <c r="D416" s="28"/>
      <c r="E416" s="28"/>
      <c r="F416" s="36"/>
      <c r="G416" s="29"/>
      <c r="H416" s="28"/>
      <c r="I416" s="29"/>
    </row>
    <row r="417" spans="1:9" ht="15" x14ac:dyDescent="0.2">
      <c r="A417" s="13"/>
      <c r="B417" s="28"/>
      <c r="C417" s="27"/>
      <c r="D417" s="28"/>
      <c r="E417" s="28"/>
      <c r="F417" s="36"/>
      <c r="G417" s="29"/>
      <c r="H417" s="28"/>
      <c r="I417" s="29"/>
    </row>
    <row r="418" spans="1:9" ht="15" x14ac:dyDescent="0.2">
      <c r="A418" s="13"/>
      <c r="B418" s="28"/>
      <c r="C418" s="27"/>
      <c r="D418" s="28"/>
      <c r="E418" s="28"/>
      <c r="F418" s="36"/>
      <c r="G418" s="29"/>
      <c r="H418" s="28"/>
      <c r="I418" s="29"/>
    </row>
    <row r="419" spans="1:9" ht="15" x14ac:dyDescent="0.2">
      <c r="A419" s="13"/>
      <c r="B419" s="28"/>
      <c r="C419" s="27"/>
      <c r="D419" s="28"/>
      <c r="E419" s="28"/>
      <c r="F419" s="36"/>
      <c r="G419" s="29"/>
      <c r="H419" s="28"/>
      <c r="I419" s="29"/>
    </row>
    <row r="420" spans="1:9" ht="15" x14ac:dyDescent="0.2">
      <c r="A420" s="13"/>
      <c r="B420" s="28"/>
      <c r="C420" s="27"/>
      <c r="D420" s="28"/>
      <c r="E420" s="28"/>
      <c r="F420" s="36"/>
      <c r="G420" s="29"/>
      <c r="H420" s="28"/>
      <c r="I420" s="29"/>
    </row>
    <row r="421" spans="1:9" ht="15" x14ac:dyDescent="0.2">
      <c r="A421" s="13"/>
      <c r="B421" s="28"/>
      <c r="C421" s="27"/>
      <c r="D421" s="28"/>
      <c r="E421" s="28"/>
      <c r="F421" s="36"/>
      <c r="G421" s="29"/>
      <c r="H421" s="28"/>
      <c r="I421" s="29"/>
    </row>
    <row r="422" spans="1:9" ht="15" x14ac:dyDescent="0.2">
      <c r="A422" s="13"/>
      <c r="B422" s="28"/>
      <c r="C422" s="27"/>
      <c r="D422" s="28"/>
      <c r="E422" s="28"/>
      <c r="F422" s="36"/>
      <c r="G422" s="29"/>
      <c r="H422" s="28"/>
      <c r="I422" s="29"/>
    </row>
    <row r="423" spans="1:9" ht="15" x14ac:dyDescent="0.2">
      <c r="A423" s="13"/>
      <c r="B423" s="28"/>
      <c r="C423" s="27"/>
      <c r="D423" s="28"/>
      <c r="E423" s="28"/>
      <c r="F423" s="36"/>
      <c r="G423" s="29"/>
      <c r="H423" s="28"/>
      <c r="I423" s="29"/>
    </row>
    <row r="424" spans="1:9" ht="15" x14ac:dyDescent="0.2">
      <c r="A424" s="13"/>
      <c r="B424" s="28"/>
      <c r="C424" s="27"/>
      <c r="D424" s="28"/>
      <c r="E424" s="28"/>
      <c r="F424" s="36"/>
      <c r="G424" s="29"/>
      <c r="H424" s="28"/>
      <c r="I424" s="29"/>
    </row>
    <row r="425" spans="1:9" ht="15" x14ac:dyDescent="0.2">
      <c r="A425" s="13"/>
      <c r="B425" s="28"/>
      <c r="C425" s="27"/>
      <c r="D425" s="28"/>
      <c r="E425" s="28"/>
      <c r="F425" s="36"/>
      <c r="G425" s="29"/>
      <c r="H425" s="28"/>
      <c r="I425" s="29"/>
    </row>
    <row r="426" spans="1:9" ht="15" x14ac:dyDescent="0.2">
      <c r="A426" s="13"/>
      <c r="B426" s="28"/>
      <c r="C426" s="27"/>
      <c r="D426" s="28"/>
      <c r="E426" s="28"/>
      <c r="F426" s="36"/>
      <c r="G426" s="29"/>
      <c r="H426" s="28"/>
      <c r="I426" s="29"/>
    </row>
    <row r="427" spans="1:9" ht="15" x14ac:dyDescent="0.2">
      <c r="A427" s="13"/>
      <c r="B427" s="28"/>
      <c r="C427" s="27"/>
      <c r="D427" s="28"/>
      <c r="E427" s="28"/>
      <c r="F427" s="36"/>
      <c r="G427" s="29"/>
      <c r="H427" s="28"/>
      <c r="I427" s="29"/>
    </row>
    <row r="428" spans="1:9" ht="15" x14ac:dyDescent="0.2">
      <c r="A428" s="13"/>
      <c r="B428" s="28"/>
      <c r="C428" s="27"/>
      <c r="D428" s="28"/>
      <c r="E428" s="28"/>
      <c r="F428" s="36"/>
      <c r="G428" s="29"/>
      <c r="H428" s="28"/>
      <c r="I428" s="29"/>
    </row>
    <row r="429" spans="1:9" ht="15" x14ac:dyDescent="0.2">
      <c r="A429" s="13"/>
      <c r="B429" s="28"/>
      <c r="C429" s="27"/>
      <c r="D429" s="28"/>
      <c r="E429" s="28"/>
      <c r="F429" s="36"/>
      <c r="G429" s="29"/>
      <c r="H429" s="28"/>
      <c r="I429" s="29"/>
    </row>
    <row r="430" spans="1:9" ht="15" x14ac:dyDescent="0.2">
      <c r="A430" s="13"/>
      <c r="B430" s="28"/>
      <c r="C430" s="27"/>
      <c r="D430" s="28"/>
      <c r="E430" s="28"/>
      <c r="F430" s="36"/>
      <c r="G430" s="29"/>
      <c r="H430" s="28"/>
      <c r="I430" s="29"/>
    </row>
    <row r="431" spans="1:9" ht="15" x14ac:dyDescent="0.2">
      <c r="A431" s="13"/>
      <c r="B431" s="28"/>
      <c r="C431" s="27"/>
      <c r="D431" s="28"/>
      <c r="E431" s="28"/>
      <c r="F431" s="36"/>
      <c r="G431" s="29"/>
      <c r="H431" s="28"/>
      <c r="I431" s="29"/>
    </row>
    <row r="432" spans="1:9" ht="15" x14ac:dyDescent="0.2">
      <c r="A432" s="13"/>
      <c r="B432" s="28"/>
      <c r="C432" s="27"/>
      <c r="D432" s="28"/>
      <c r="E432" s="28"/>
      <c r="F432" s="36"/>
      <c r="G432" s="29"/>
      <c r="H432" s="28"/>
      <c r="I432" s="29"/>
    </row>
    <row r="433" spans="1:9" ht="15" x14ac:dyDescent="0.2">
      <c r="A433" s="13"/>
      <c r="B433" s="28"/>
      <c r="C433" s="27"/>
      <c r="D433" s="28"/>
      <c r="E433" s="28"/>
      <c r="F433" s="36"/>
      <c r="G433" s="29"/>
      <c r="H433" s="28"/>
      <c r="I433" s="29"/>
    </row>
    <row r="434" spans="1:9" ht="15" x14ac:dyDescent="0.2">
      <c r="A434" s="13"/>
      <c r="B434" s="28"/>
      <c r="C434" s="27"/>
      <c r="D434" s="28"/>
      <c r="E434" s="28"/>
      <c r="F434" s="36"/>
      <c r="G434" s="29"/>
      <c r="H434" s="28"/>
      <c r="I434" s="29"/>
    </row>
    <row r="435" spans="1:9" ht="15" x14ac:dyDescent="0.2">
      <c r="A435" s="13"/>
      <c r="B435" s="28"/>
      <c r="C435" s="27"/>
      <c r="D435" s="28"/>
      <c r="E435" s="28"/>
      <c r="F435" s="36"/>
      <c r="G435" s="29"/>
      <c r="H435" s="28"/>
      <c r="I435" s="29"/>
    </row>
    <row r="436" spans="1:9" ht="15" x14ac:dyDescent="0.2">
      <c r="A436" s="13"/>
      <c r="B436" s="28"/>
      <c r="C436" s="27"/>
      <c r="D436" s="28"/>
      <c r="E436" s="28"/>
      <c r="F436" s="36"/>
      <c r="G436" s="29"/>
      <c r="H436" s="28"/>
      <c r="I436" s="29"/>
    </row>
    <row r="437" spans="1:9" ht="15" x14ac:dyDescent="0.2">
      <c r="A437" s="13"/>
      <c r="B437" s="28"/>
      <c r="C437" s="27"/>
      <c r="D437" s="28"/>
      <c r="E437" s="28"/>
      <c r="F437" s="36"/>
      <c r="G437" s="29"/>
      <c r="H437" s="28"/>
      <c r="I437" s="29"/>
    </row>
    <row r="438" spans="1:9" ht="15" x14ac:dyDescent="0.2">
      <c r="A438" s="13"/>
      <c r="B438" s="28"/>
      <c r="C438" s="27"/>
      <c r="D438" s="28"/>
      <c r="E438" s="28"/>
      <c r="F438" s="36"/>
      <c r="G438" s="29"/>
      <c r="H438" s="28"/>
      <c r="I438" s="29"/>
    </row>
    <row r="439" spans="1:9" ht="15" x14ac:dyDescent="0.2">
      <c r="A439" s="13"/>
      <c r="B439" s="28"/>
      <c r="C439" s="27"/>
      <c r="D439" s="28"/>
      <c r="E439" s="28"/>
      <c r="F439" s="36"/>
      <c r="G439" s="29"/>
      <c r="H439" s="28"/>
      <c r="I439" s="29"/>
    </row>
    <row r="440" spans="1:9" ht="15" x14ac:dyDescent="0.2">
      <c r="A440" s="13"/>
      <c r="B440" s="28"/>
      <c r="C440" s="27"/>
      <c r="D440" s="28"/>
      <c r="E440" s="28"/>
      <c r="F440" s="36"/>
      <c r="G440" s="29"/>
      <c r="H440" s="28"/>
      <c r="I440" s="29"/>
    </row>
    <row r="441" spans="1:9" ht="15" x14ac:dyDescent="0.2">
      <c r="A441" s="13"/>
      <c r="B441" s="28"/>
      <c r="C441" s="27"/>
      <c r="D441" s="28"/>
      <c r="E441" s="28"/>
      <c r="F441" s="36"/>
      <c r="G441" s="29"/>
      <c r="H441" s="28"/>
      <c r="I441" s="29"/>
    </row>
    <row r="442" spans="1:9" ht="15" x14ac:dyDescent="0.2">
      <c r="A442" s="13"/>
      <c r="B442" s="28"/>
      <c r="C442" s="27"/>
      <c r="D442" s="28"/>
      <c r="E442" s="28"/>
      <c r="F442" s="36"/>
      <c r="G442" s="29"/>
      <c r="H442" s="28"/>
      <c r="I442" s="29"/>
    </row>
    <row r="443" spans="1:9" ht="15" x14ac:dyDescent="0.2">
      <c r="A443" s="13"/>
      <c r="B443" s="28"/>
      <c r="C443" s="27"/>
      <c r="D443" s="28"/>
      <c r="E443" s="28"/>
      <c r="F443" s="36"/>
      <c r="G443" s="29"/>
      <c r="H443" s="28"/>
      <c r="I443" s="29"/>
    </row>
    <row r="444" spans="1:9" ht="15" x14ac:dyDescent="0.2">
      <c r="A444" s="13"/>
      <c r="B444" s="28"/>
      <c r="C444" s="27"/>
      <c r="D444" s="28"/>
      <c r="E444" s="28"/>
      <c r="F444" s="36"/>
      <c r="G444" s="29"/>
      <c r="H444" s="28"/>
      <c r="I444" s="29"/>
    </row>
    <row r="445" spans="1:9" ht="15" x14ac:dyDescent="0.2">
      <c r="A445" s="13"/>
      <c r="B445" s="28"/>
      <c r="C445" s="27"/>
      <c r="D445" s="28"/>
      <c r="E445" s="28"/>
      <c r="F445" s="36"/>
      <c r="G445" s="29"/>
      <c r="H445" s="28"/>
      <c r="I445" s="29"/>
    </row>
    <row r="446" spans="1:9" ht="15" x14ac:dyDescent="0.2">
      <c r="A446" s="13"/>
      <c r="B446" s="28"/>
      <c r="C446" s="27"/>
      <c r="D446" s="28"/>
      <c r="E446" s="28"/>
      <c r="F446" s="36"/>
      <c r="G446" s="29"/>
      <c r="H446" s="28"/>
      <c r="I446" s="29"/>
    </row>
    <row r="447" spans="1:9" ht="15" x14ac:dyDescent="0.2">
      <c r="A447" s="13"/>
      <c r="B447" s="28"/>
      <c r="C447" s="27"/>
      <c r="D447" s="28"/>
      <c r="E447" s="28"/>
      <c r="F447" s="36"/>
      <c r="G447" s="29"/>
      <c r="H447" s="28"/>
      <c r="I447" s="29"/>
    </row>
    <row r="448" spans="1:9" ht="15" x14ac:dyDescent="0.2">
      <c r="A448" s="13"/>
      <c r="B448" s="28"/>
      <c r="C448" s="27"/>
      <c r="D448" s="28"/>
      <c r="E448" s="28"/>
      <c r="F448" s="36"/>
      <c r="G448" s="29"/>
      <c r="H448" s="28"/>
      <c r="I448" s="29"/>
    </row>
    <row r="449" spans="1:9" ht="15" x14ac:dyDescent="0.2">
      <c r="A449" s="13"/>
      <c r="B449" s="28"/>
      <c r="C449" s="27"/>
      <c r="D449" s="28"/>
      <c r="E449" s="28"/>
      <c r="F449" s="36"/>
      <c r="G449" s="29"/>
      <c r="H449" s="28"/>
      <c r="I449" s="29"/>
    </row>
    <row r="450" spans="1:9" ht="15" x14ac:dyDescent="0.2">
      <c r="A450" s="13"/>
      <c r="B450" s="28"/>
      <c r="C450" s="27"/>
      <c r="D450" s="28"/>
      <c r="E450" s="28"/>
      <c r="F450" s="36"/>
      <c r="G450" s="29"/>
      <c r="H450" s="28"/>
      <c r="I450" s="29"/>
    </row>
    <row r="451" spans="1:9" ht="15" x14ac:dyDescent="0.2">
      <c r="A451" s="13"/>
      <c r="B451" s="28"/>
      <c r="C451" s="27"/>
      <c r="D451" s="28"/>
      <c r="E451" s="28"/>
      <c r="F451" s="36"/>
      <c r="G451" s="29"/>
      <c r="H451" s="28"/>
      <c r="I451" s="29"/>
    </row>
    <row r="452" spans="1:9" ht="15" x14ac:dyDescent="0.2">
      <c r="A452" s="13"/>
      <c r="B452" s="28"/>
      <c r="C452" s="27"/>
      <c r="D452" s="28"/>
      <c r="E452" s="28"/>
      <c r="F452" s="36"/>
      <c r="G452" s="29"/>
      <c r="H452" s="28"/>
      <c r="I452" s="29"/>
    </row>
    <row r="453" spans="1:9" ht="15" x14ac:dyDescent="0.2">
      <c r="A453" s="13"/>
      <c r="B453" s="28"/>
      <c r="C453" s="27"/>
      <c r="D453" s="28"/>
      <c r="E453" s="28"/>
      <c r="F453" s="36"/>
      <c r="G453" s="29"/>
      <c r="H453" s="28"/>
      <c r="I453" s="29"/>
    </row>
    <row r="454" spans="1:9" ht="15" x14ac:dyDescent="0.2">
      <c r="A454" s="13"/>
      <c r="B454" s="28"/>
      <c r="C454" s="27"/>
      <c r="D454" s="28"/>
      <c r="E454" s="28"/>
      <c r="F454" s="36"/>
      <c r="G454" s="29"/>
      <c r="H454" s="28"/>
      <c r="I454" s="29"/>
    </row>
    <row r="455" spans="1:9" ht="15" x14ac:dyDescent="0.2">
      <c r="A455" s="13"/>
      <c r="B455" s="28"/>
      <c r="C455" s="27"/>
      <c r="D455" s="28"/>
      <c r="E455" s="28"/>
      <c r="F455" s="36"/>
      <c r="G455" s="29"/>
      <c r="H455" s="28"/>
      <c r="I455" s="29"/>
    </row>
    <row r="456" spans="1:9" ht="15" x14ac:dyDescent="0.2">
      <c r="A456" s="13"/>
      <c r="B456" s="28"/>
      <c r="C456" s="27"/>
      <c r="D456" s="28"/>
      <c r="E456" s="28"/>
      <c r="F456" s="36"/>
      <c r="G456" s="29"/>
      <c r="H456" s="28"/>
      <c r="I456" s="29"/>
    </row>
    <row r="457" spans="1:9" ht="15" x14ac:dyDescent="0.2">
      <c r="A457" s="13"/>
      <c r="B457" s="28"/>
      <c r="C457" s="27"/>
      <c r="D457" s="28"/>
      <c r="E457" s="28"/>
      <c r="F457" s="36"/>
      <c r="G457" s="29"/>
      <c r="H457" s="28"/>
      <c r="I457" s="29"/>
    </row>
    <row r="458" spans="1:9" ht="15" x14ac:dyDescent="0.2">
      <c r="A458" s="13"/>
      <c r="B458" s="28"/>
      <c r="C458" s="27"/>
      <c r="D458" s="28"/>
      <c r="E458" s="28"/>
      <c r="F458" s="36"/>
      <c r="G458" s="29"/>
      <c r="H458" s="28"/>
      <c r="I458" s="29"/>
    </row>
    <row r="459" spans="1:9" ht="15" x14ac:dyDescent="0.2">
      <c r="A459" s="13"/>
      <c r="B459" s="28"/>
      <c r="C459" s="27"/>
      <c r="D459" s="28"/>
      <c r="E459" s="28"/>
      <c r="F459" s="36"/>
      <c r="G459" s="29"/>
      <c r="H459" s="28"/>
      <c r="I459" s="29"/>
    </row>
    <row r="460" spans="1:9" ht="15" x14ac:dyDescent="0.2">
      <c r="A460" s="13"/>
      <c r="B460" s="28"/>
      <c r="C460" s="27"/>
      <c r="D460" s="28"/>
      <c r="E460" s="28"/>
      <c r="F460" s="36"/>
      <c r="G460" s="29"/>
      <c r="H460" s="28"/>
      <c r="I460" s="29"/>
    </row>
    <row r="461" spans="1:9" ht="15" x14ac:dyDescent="0.2">
      <c r="A461" s="13"/>
      <c r="B461" s="28"/>
      <c r="C461" s="27"/>
      <c r="D461" s="28"/>
      <c r="E461" s="28"/>
      <c r="F461" s="36"/>
      <c r="G461" s="29"/>
      <c r="H461" s="28"/>
      <c r="I461" s="29"/>
    </row>
    <row r="462" spans="1:9" ht="15" x14ac:dyDescent="0.2">
      <c r="A462" s="13"/>
      <c r="B462" s="28"/>
      <c r="C462" s="27"/>
      <c r="D462" s="28"/>
      <c r="E462" s="28"/>
      <c r="F462" s="36"/>
      <c r="G462" s="29"/>
      <c r="H462" s="28"/>
      <c r="I462" s="29"/>
    </row>
    <row r="463" spans="1:9" ht="15" x14ac:dyDescent="0.2">
      <c r="A463" s="13"/>
      <c r="B463" s="28"/>
      <c r="C463" s="27"/>
      <c r="D463" s="28"/>
      <c r="E463" s="28"/>
      <c r="F463" s="36"/>
      <c r="G463" s="29"/>
      <c r="H463" s="28"/>
      <c r="I463" s="29"/>
    </row>
    <row r="464" spans="1:9" ht="15" x14ac:dyDescent="0.2">
      <c r="A464" s="13"/>
      <c r="B464" s="28"/>
      <c r="C464" s="27"/>
      <c r="D464" s="28"/>
      <c r="E464" s="28"/>
      <c r="F464" s="36"/>
      <c r="G464" s="29"/>
      <c r="H464" s="28"/>
      <c r="I464" s="29"/>
    </row>
    <row r="465" spans="1:9" ht="15" x14ac:dyDescent="0.2">
      <c r="A465" s="13"/>
      <c r="B465" s="28"/>
      <c r="C465" s="27"/>
      <c r="D465" s="28"/>
      <c r="E465" s="28"/>
      <c r="F465" s="36"/>
      <c r="G465" s="29"/>
      <c r="H465" s="28"/>
      <c r="I465" s="29"/>
    </row>
    <row r="466" spans="1:9" ht="15" x14ac:dyDescent="0.2">
      <c r="A466" s="13"/>
      <c r="B466" s="28"/>
      <c r="C466" s="27"/>
      <c r="D466" s="28"/>
      <c r="E466" s="28"/>
      <c r="F466" s="36"/>
      <c r="G466" s="29"/>
      <c r="H466" s="28"/>
      <c r="I466" s="29"/>
    </row>
    <row r="467" spans="1:9" ht="15" x14ac:dyDescent="0.2">
      <c r="A467" s="13"/>
      <c r="B467" s="28"/>
      <c r="C467" s="27"/>
      <c r="D467" s="28"/>
      <c r="E467" s="28"/>
      <c r="F467" s="36"/>
      <c r="G467" s="29"/>
      <c r="H467" s="28"/>
      <c r="I467" s="29"/>
    </row>
    <row r="468" spans="1:9" ht="15" x14ac:dyDescent="0.2">
      <c r="A468" s="13"/>
      <c r="B468" s="28"/>
      <c r="C468" s="27"/>
      <c r="D468" s="28"/>
      <c r="E468" s="28"/>
      <c r="F468" s="36"/>
      <c r="G468" s="29"/>
      <c r="H468" s="28"/>
      <c r="I468" s="29"/>
    </row>
    <row r="469" spans="1:9" ht="15" x14ac:dyDescent="0.2">
      <c r="A469" s="13"/>
      <c r="B469" s="28"/>
      <c r="C469" s="27"/>
      <c r="D469" s="28"/>
      <c r="E469" s="28"/>
      <c r="F469" s="36"/>
      <c r="G469" s="29"/>
      <c r="H469" s="28"/>
      <c r="I469" s="29"/>
    </row>
    <row r="470" spans="1:9" ht="15" x14ac:dyDescent="0.2">
      <c r="A470" s="13"/>
      <c r="B470" s="28"/>
      <c r="C470" s="27"/>
      <c r="D470" s="28"/>
      <c r="E470" s="28"/>
      <c r="F470" s="36"/>
      <c r="G470" s="29"/>
      <c r="H470" s="28"/>
      <c r="I470" s="29"/>
    </row>
    <row r="471" spans="1:9" ht="15" x14ac:dyDescent="0.2">
      <c r="A471" s="13"/>
      <c r="B471" s="28"/>
      <c r="C471" s="27"/>
      <c r="D471" s="28"/>
      <c r="E471" s="28"/>
      <c r="F471" s="36"/>
      <c r="G471" s="29"/>
      <c r="H471" s="28"/>
      <c r="I471" s="29"/>
    </row>
    <row r="472" spans="1:9" ht="15" x14ac:dyDescent="0.2">
      <c r="A472" s="13"/>
      <c r="B472" s="28"/>
      <c r="C472" s="27"/>
      <c r="D472" s="28"/>
      <c r="E472" s="28"/>
      <c r="F472" s="36"/>
      <c r="G472" s="29"/>
      <c r="H472" s="28"/>
      <c r="I472" s="29"/>
    </row>
    <row r="473" spans="1:9" ht="15" x14ac:dyDescent="0.2">
      <c r="A473" s="13"/>
      <c r="B473" s="28"/>
      <c r="C473" s="27"/>
      <c r="D473" s="28"/>
      <c r="E473" s="28"/>
      <c r="F473" s="36"/>
      <c r="G473" s="29"/>
      <c r="H473" s="28"/>
      <c r="I473" s="29"/>
    </row>
    <row r="474" spans="1:9" ht="15" x14ac:dyDescent="0.2">
      <c r="A474" s="13"/>
      <c r="B474" s="28"/>
      <c r="C474" s="27"/>
      <c r="D474" s="28"/>
      <c r="E474" s="28"/>
      <c r="F474" s="36"/>
      <c r="G474" s="29"/>
      <c r="H474" s="28"/>
      <c r="I474" s="29"/>
    </row>
    <row r="475" spans="1:9" ht="15" x14ac:dyDescent="0.2">
      <c r="A475" s="13"/>
      <c r="B475" s="28"/>
      <c r="C475" s="27"/>
      <c r="D475" s="28"/>
      <c r="E475" s="28"/>
      <c r="F475" s="36"/>
      <c r="G475" s="29"/>
      <c r="H475" s="28"/>
      <c r="I475" s="29"/>
    </row>
    <row r="476" spans="1:9" ht="15" x14ac:dyDescent="0.2">
      <c r="A476" s="13"/>
      <c r="B476" s="28"/>
      <c r="C476" s="27"/>
      <c r="D476" s="28"/>
      <c r="E476" s="28"/>
      <c r="F476" s="36"/>
      <c r="G476" s="29"/>
      <c r="H476" s="28"/>
      <c r="I476" s="29"/>
    </row>
    <row r="477" spans="1:9" ht="15" x14ac:dyDescent="0.2">
      <c r="A477" s="13"/>
      <c r="B477" s="28"/>
      <c r="C477" s="27"/>
      <c r="D477" s="28"/>
      <c r="E477" s="28"/>
      <c r="F477" s="36"/>
      <c r="G477" s="29"/>
      <c r="H477" s="28"/>
      <c r="I477" s="29"/>
    </row>
    <row r="478" spans="1:9" ht="15" x14ac:dyDescent="0.2">
      <c r="A478" s="13"/>
      <c r="B478" s="28"/>
      <c r="C478" s="27"/>
      <c r="D478" s="28"/>
      <c r="E478" s="28"/>
      <c r="F478" s="36"/>
      <c r="G478" s="29"/>
      <c r="H478" s="28"/>
      <c r="I478" s="29"/>
    </row>
    <row r="479" spans="1:9" ht="15" x14ac:dyDescent="0.2">
      <c r="A479" s="13"/>
      <c r="B479" s="28"/>
      <c r="C479" s="27"/>
      <c r="D479" s="28"/>
      <c r="E479" s="28"/>
      <c r="F479" s="36"/>
      <c r="G479" s="29"/>
      <c r="H479" s="28"/>
      <c r="I479" s="29"/>
    </row>
    <row r="480" spans="1:9" ht="15" x14ac:dyDescent="0.2">
      <c r="A480" s="13"/>
      <c r="B480" s="28"/>
      <c r="C480" s="27"/>
      <c r="D480" s="28"/>
      <c r="E480" s="28"/>
      <c r="F480" s="36"/>
      <c r="G480" s="29"/>
      <c r="H480" s="28"/>
      <c r="I480" s="29"/>
    </row>
    <row r="481" spans="1:9" ht="15" x14ac:dyDescent="0.2">
      <c r="A481" s="13"/>
      <c r="B481" s="28"/>
      <c r="C481" s="27"/>
      <c r="D481" s="28"/>
      <c r="E481" s="28"/>
      <c r="F481" s="36"/>
      <c r="G481" s="29"/>
      <c r="H481" s="28"/>
      <c r="I481" s="29"/>
    </row>
    <row r="482" spans="1:9" ht="15" x14ac:dyDescent="0.2">
      <c r="A482" s="13"/>
      <c r="B482" s="28"/>
      <c r="C482" s="27"/>
      <c r="D482" s="28"/>
      <c r="E482" s="28"/>
      <c r="F482" s="36"/>
      <c r="G482" s="29"/>
      <c r="H482" s="28"/>
      <c r="I482" s="29"/>
    </row>
    <row r="483" spans="1:9" ht="15" x14ac:dyDescent="0.2">
      <c r="A483" s="13"/>
      <c r="B483" s="28"/>
      <c r="C483" s="27"/>
      <c r="D483" s="28"/>
      <c r="E483" s="28"/>
      <c r="F483" s="36"/>
      <c r="G483" s="29"/>
      <c r="H483" s="28"/>
      <c r="I483" s="29"/>
    </row>
    <row r="484" spans="1:9" ht="15" x14ac:dyDescent="0.2">
      <c r="A484" s="13"/>
      <c r="B484" s="28"/>
      <c r="C484" s="27"/>
      <c r="D484" s="28"/>
      <c r="E484" s="28"/>
      <c r="F484" s="36"/>
      <c r="G484" s="29"/>
      <c r="H484" s="28"/>
      <c r="I484" s="29"/>
    </row>
    <row r="485" spans="1:9" ht="15" x14ac:dyDescent="0.2">
      <c r="A485" s="13"/>
      <c r="B485" s="28"/>
      <c r="C485" s="27"/>
      <c r="D485" s="28"/>
      <c r="E485" s="28"/>
      <c r="F485" s="36"/>
      <c r="G485" s="29"/>
      <c r="H485" s="28"/>
      <c r="I485" s="29"/>
    </row>
    <row r="486" spans="1:9" ht="15" x14ac:dyDescent="0.2">
      <c r="A486" s="13"/>
      <c r="B486" s="28"/>
      <c r="C486" s="27"/>
      <c r="D486" s="28"/>
      <c r="E486" s="28"/>
      <c r="F486" s="36"/>
      <c r="G486" s="29"/>
      <c r="H486" s="28"/>
      <c r="I486" s="29"/>
    </row>
    <row r="487" spans="1:9" ht="15" x14ac:dyDescent="0.2">
      <c r="A487" s="13"/>
      <c r="B487" s="28"/>
      <c r="C487" s="27"/>
      <c r="D487" s="28"/>
      <c r="E487" s="28"/>
      <c r="F487" s="36"/>
      <c r="G487" s="29"/>
      <c r="H487" s="28"/>
      <c r="I487" s="29"/>
    </row>
    <row r="488" spans="1:9" ht="15" x14ac:dyDescent="0.2">
      <c r="A488" s="13"/>
      <c r="B488" s="28"/>
      <c r="C488" s="27"/>
      <c r="D488" s="28"/>
      <c r="E488" s="28"/>
      <c r="F488" s="36"/>
      <c r="G488" s="29"/>
      <c r="H488" s="28"/>
      <c r="I488" s="29"/>
    </row>
    <row r="489" spans="1:9" ht="15" x14ac:dyDescent="0.2">
      <c r="A489" s="13"/>
      <c r="B489" s="28"/>
      <c r="C489" s="27"/>
      <c r="D489" s="28"/>
      <c r="E489" s="28"/>
      <c r="F489" s="36"/>
      <c r="G489" s="29"/>
      <c r="H489" s="28"/>
      <c r="I489" s="29"/>
    </row>
    <row r="490" spans="1:9" ht="15" x14ac:dyDescent="0.2">
      <c r="A490" s="13"/>
      <c r="B490" s="28"/>
      <c r="C490" s="27"/>
      <c r="D490" s="28"/>
      <c r="E490" s="28"/>
      <c r="F490" s="36"/>
      <c r="G490" s="29"/>
      <c r="H490" s="28"/>
      <c r="I490" s="29"/>
    </row>
    <row r="491" spans="1:9" ht="15" x14ac:dyDescent="0.2">
      <c r="A491" s="13"/>
      <c r="B491" s="28"/>
      <c r="C491" s="27"/>
      <c r="D491" s="28"/>
      <c r="E491" s="28"/>
      <c r="F491" s="36"/>
      <c r="G491" s="29"/>
      <c r="H491" s="28"/>
      <c r="I491" s="29"/>
    </row>
    <row r="492" spans="1:9" ht="15" x14ac:dyDescent="0.2">
      <c r="A492" s="13"/>
      <c r="B492" s="28"/>
      <c r="C492" s="27"/>
      <c r="D492" s="28"/>
      <c r="E492" s="28"/>
      <c r="F492" s="36"/>
      <c r="G492" s="29"/>
      <c r="H492" s="28"/>
      <c r="I492" s="29"/>
    </row>
    <row r="493" spans="1:9" ht="15" x14ac:dyDescent="0.2">
      <c r="A493" s="13"/>
      <c r="B493" s="28"/>
      <c r="C493" s="27"/>
      <c r="D493" s="28"/>
      <c r="E493" s="28"/>
      <c r="F493" s="36"/>
      <c r="G493" s="29"/>
      <c r="H493" s="28"/>
      <c r="I493" s="29"/>
    </row>
    <row r="494" spans="1:9" ht="15" x14ac:dyDescent="0.2">
      <c r="A494" s="13"/>
      <c r="B494" s="28"/>
      <c r="C494" s="27"/>
      <c r="D494" s="28"/>
      <c r="E494" s="28"/>
      <c r="F494" s="36"/>
      <c r="G494" s="29"/>
      <c r="H494" s="28"/>
      <c r="I494" s="29"/>
    </row>
    <row r="495" spans="1:9" ht="15" x14ac:dyDescent="0.2">
      <c r="A495" s="13"/>
      <c r="B495" s="28"/>
      <c r="C495" s="27"/>
      <c r="D495" s="28"/>
      <c r="E495" s="28"/>
      <c r="F495" s="36"/>
      <c r="G495" s="29"/>
      <c r="H495" s="28"/>
      <c r="I495" s="29"/>
    </row>
    <row r="496" spans="1:9" ht="15" x14ac:dyDescent="0.2">
      <c r="A496" s="13"/>
      <c r="B496" s="28"/>
      <c r="C496" s="27"/>
      <c r="D496" s="28"/>
      <c r="E496" s="28"/>
      <c r="F496" s="36"/>
      <c r="G496" s="29"/>
      <c r="H496" s="28"/>
      <c r="I496" s="29"/>
    </row>
    <row r="497" spans="1:9" ht="15" x14ac:dyDescent="0.2">
      <c r="A497" s="13"/>
      <c r="B497" s="28"/>
      <c r="C497" s="27"/>
      <c r="D497" s="28"/>
      <c r="E497" s="28"/>
      <c r="F497" s="36"/>
      <c r="G497" s="29"/>
      <c r="H497" s="28"/>
      <c r="I497" s="29"/>
    </row>
    <row r="498" spans="1:9" ht="15" x14ac:dyDescent="0.2">
      <c r="A498" s="13"/>
      <c r="B498" s="28"/>
      <c r="C498" s="27"/>
      <c r="D498" s="28"/>
      <c r="E498" s="28"/>
      <c r="F498" s="36"/>
      <c r="G498" s="29"/>
      <c r="H498" s="28"/>
      <c r="I498" s="29"/>
    </row>
    <row r="499" spans="1:9" ht="15" x14ac:dyDescent="0.2">
      <c r="A499" s="13"/>
      <c r="B499" s="28"/>
      <c r="C499" s="27"/>
      <c r="D499" s="28"/>
      <c r="E499" s="28"/>
      <c r="F499" s="36"/>
      <c r="G499" s="29"/>
      <c r="H499" s="28"/>
      <c r="I499" s="29"/>
    </row>
    <row r="500" spans="1:9" ht="15" x14ac:dyDescent="0.2">
      <c r="A500" s="13"/>
      <c r="B500" s="28"/>
      <c r="C500" s="27"/>
      <c r="D500" s="28"/>
      <c r="E500" s="28"/>
      <c r="F500" s="36"/>
      <c r="G500" s="29"/>
      <c r="H500" s="28"/>
      <c r="I500" s="29"/>
    </row>
    <row r="501" spans="1:9" ht="15" x14ac:dyDescent="0.2">
      <c r="A501" s="13"/>
      <c r="B501" s="28"/>
      <c r="C501" s="27"/>
      <c r="D501" s="28"/>
      <c r="E501" s="28"/>
      <c r="F501" s="36"/>
      <c r="G501" s="29"/>
      <c r="H501" s="28"/>
      <c r="I501" s="29"/>
    </row>
    <row r="502" spans="1:9" ht="15" x14ac:dyDescent="0.2">
      <c r="A502" s="13"/>
      <c r="B502" s="28"/>
      <c r="C502" s="27"/>
      <c r="D502" s="28"/>
      <c r="E502" s="28"/>
      <c r="F502" s="36"/>
      <c r="G502" s="29"/>
      <c r="H502" s="28"/>
      <c r="I502" s="29"/>
    </row>
    <row r="503" spans="1:9" ht="15" x14ac:dyDescent="0.2">
      <c r="A503" s="13"/>
      <c r="B503" s="28"/>
      <c r="C503" s="27"/>
      <c r="D503" s="28"/>
      <c r="E503" s="28"/>
      <c r="F503" s="36"/>
      <c r="G503" s="29"/>
      <c r="H503" s="28"/>
      <c r="I503" s="29"/>
    </row>
    <row r="504" spans="1:9" ht="15" x14ac:dyDescent="0.2">
      <c r="A504" s="13"/>
      <c r="B504" s="28"/>
      <c r="C504" s="27"/>
      <c r="D504" s="28"/>
      <c r="E504" s="28"/>
      <c r="F504" s="36"/>
      <c r="G504" s="29"/>
      <c r="H504" s="28"/>
      <c r="I504" s="29"/>
    </row>
    <row r="505" spans="1:9" ht="15" x14ac:dyDescent="0.2">
      <c r="A505" s="13"/>
      <c r="B505" s="28"/>
      <c r="C505" s="27"/>
      <c r="D505" s="28"/>
      <c r="E505" s="28"/>
      <c r="F505" s="36"/>
      <c r="G505" s="29"/>
      <c r="H505" s="28"/>
      <c r="I505" s="29"/>
    </row>
    <row r="506" spans="1:9" ht="15" x14ac:dyDescent="0.2">
      <c r="A506" s="13"/>
      <c r="B506" s="28"/>
      <c r="C506" s="27"/>
      <c r="D506" s="28"/>
      <c r="E506" s="28"/>
      <c r="F506" s="36"/>
      <c r="G506" s="29"/>
      <c r="H506" s="28"/>
      <c r="I506" s="29"/>
    </row>
    <row r="507" spans="1:9" ht="15" x14ac:dyDescent="0.2">
      <c r="A507" s="13"/>
      <c r="B507" s="28"/>
      <c r="C507" s="27"/>
      <c r="D507" s="28"/>
      <c r="E507" s="28"/>
      <c r="F507" s="36"/>
      <c r="G507" s="29"/>
      <c r="H507" s="28"/>
      <c r="I507" s="29"/>
    </row>
    <row r="508" spans="1:9" ht="15" x14ac:dyDescent="0.2">
      <c r="A508" s="13"/>
      <c r="B508" s="28"/>
      <c r="C508" s="27"/>
      <c r="D508" s="28"/>
      <c r="E508" s="28"/>
      <c r="F508" s="36"/>
      <c r="G508" s="29"/>
      <c r="H508" s="28"/>
      <c r="I508" s="29"/>
    </row>
    <row r="509" spans="1:9" ht="15" x14ac:dyDescent="0.2">
      <c r="A509" s="13"/>
      <c r="B509" s="28"/>
      <c r="C509" s="27"/>
      <c r="D509" s="28"/>
      <c r="E509" s="28"/>
      <c r="F509" s="36"/>
      <c r="G509" s="29"/>
      <c r="H509" s="28"/>
      <c r="I509" s="29"/>
    </row>
    <row r="510" spans="1:9" ht="15" x14ac:dyDescent="0.2">
      <c r="A510" s="13"/>
      <c r="B510" s="28"/>
      <c r="C510" s="27"/>
      <c r="D510" s="28"/>
      <c r="E510" s="28"/>
      <c r="F510" s="36"/>
      <c r="G510" s="29"/>
      <c r="H510" s="28"/>
      <c r="I510" s="29"/>
    </row>
    <row r="511" spans="1:9" ht="15" x14ac:dyDescent="0.2">
      <c r="A511" s="13"/>
      <c r="B511" s="28"/>
      <c r="C511" s="27"/>
      <c r="D511" s="28"/>
      <c r="E511" s="28"/>
      <c r="F511" s="36"/>
      <c r="G511" s="29"/>
      <c r="H511" s="28"/>
      <c r="I511" s="29"/>
    </row>
    <row r="512" spans="1:9" ht="15" x14ac:dyDescent="0.2">
      <c r="A512" s="13"/>
      <c r="B512" s="28"/>
      <c r="C512" s="27"/>
      <c r="D512" s="28"/>
      <c r="E512" s="28"/>
      <c r="F512" s="36"/>
      <c r="G512" s="29"/>
      <c r="H512" s="28"/>
      <c r="I512" s="29"/>
    </row>
    <row r="513" spans="1:9" ht="15" x14ac:dyDescent="0.2">
      <c r="A513" s="13"/>
      <c r="B513" s="28"/>
      <c r="C513" s="27"/>
      <c r="D513" s="28"/>
      <c r="E513" s="28"/>
      <c r="F513" s="36"/>
      <c r="G513" s="29"/>
      <c r="H513" s="28"/>
      <c r="I513" s="29"/>
    </row>
    <row r="514" spans="1:9" ht="15" x14ac:dyDescent="0.2">
      <c r="A514" s="13"/>
      <c r="B514" s="28"/>
      <c r="C514" s="27"/>
      <c r="D514" s="28"/>
      <c r="E514" s="28"/>
      <c r="F514" s="36"/>
      <c r="G514" s="29"/>
      <c r="H514" s="28"/>
      <c r="I514" s="29"/>
    </row>
    <row r="515" spans="1:9" ht="15" x14ac:dyDescent="0.2">
      <c r="A515" s="13"/>
      <c r="B515" s="28"/>
      <c r="C515" s="27"/>
      <c r="D515" s="28"/>
      <c r="E515" s="28"/>
      <c r="F515" s="36"/>
      <c r="G515" s="29"/>
      <c r="H515" s="28"/>
      <c r="I515" s="29"/>
    </row>
    <row r="516" spans="1:9" ht="15" x14ac:dyDescent="0.2">
      <c r="A516" s="13"/>
      <c r="B516" s="28"/>
      <c r="C516" s="27"/>
      <c r="D516" s="28"/>
      <c r="E516" s="28"/>
      <c r="F516" s="36"/>
      <c r="G516" s="29"/>
      <c r="H516" s="28"/>
      <c r="I516" s="29"/>
    </row>
    <row r="517" spans="1:9" ht="15" x14ac:dyDescent="0.2">
      <c r="A517" s="13"/>
      <c r="B517" s="28"/>
      <c r="C517" s="27"/>
      <c r="D517" s="28"/>
      <c r="E517" s="28"/>
      <c r="F517" s="36"/>
      <c r="G517" s="29"/>
      <c r="H517" s="28"/>
      <c r="I517" s="29"/>
    </row>
    <row r="518" spans="1:9" ht="15" x14ac:dyDescent="0.2">
      <c r="A518" s="13"/>
      <c r="B518" s="28"/>
      <c r="C518" s="27"/>
      <c r="D518" s="28"/>
      <c r="E518" s="28"/>
      <c r="F518" s="36"/>
      <c r="G518" s="29"/>
      <c r="H518" s="28"/>
      <c r="I518" s="29"/>
    </row>
    <row r="519" spans="1:9" ht="15" x14ac:dyDescent="0.2">
      <c r="A519" s="13"/>
      <c r="B519" s="28"/>
      <c r="C519" s="27"/>
      <c r="D519" s="28"/>
      <c r="E519" s="28"/>
      <c r="F519" s="36"/>
      <c r="G519" s="29"/>
      <c r="H519" s="28"/>
      <c r="I519" s="29"/>
    </row>
    <row r="520" spans="1:9" ht="15" x14ac:dyDescent="0.2">
      <c r="A520" s="13"/>
      <c r="B520" s="28"/>
      <c r="C520" s="27"/>
      <c r="D520" s="28"/>
      <c r="E520" s="28"/>
      <c r="F520" s="36"/>
      <c r="G520" s="29"/>
      <c r="H520" s="28"/>
      <c r="I520" s="29"/>
    </row>
    <row r="521" spans="1:9" ht="15" x14ac:dyDescent="0.2">
      <c r="A521" s="13"/>
      <c r="B521" s="28"/>
      <c r="C521" s="27"/>
      <c r="D521" s="28"/>
      <c r="E521" s="28"/>
      <c r="F521" s="36"/>
      <c r="G521" s="29"/>
      <c r="H521" s="28"/>
      <c r="I521" s="29"/>
    </row>
    <row r="522" spans="1:9" ht="15" x14ac:dyDescent="0.2">
      <c r="A522" s="13"/>
      <c r="B522" s="28"/>
      <c r="C522" s="27"/>
      <c r="D522" s="28"/>
      <c r="E522" s="28"/>
      <c r="F522" s="36"/>
      <c r="G522" s="29"/>
      <c r="H522" s="28"/>
      <c r="I522" s="29"/>
    </row>
    <row r="523" spans="1:9" ht="15" x14ac:dyDescent="0.2">
      <c r="A523" s="13"/>
      <c r="B523" s="28"/>
      <c r="C523" s="27"/>
      <c r="D523" s="28"/>
      <c r="E523" s="28"/>
      <c r="F523" s="36"/>
      <c r="G523" s="29"/>
      <c r="H523" s="28"/>
      <c r="I523" s="29"/>
    </row>
    <row r="524" spans="1:9" ht="15" x14ac:dyDescent="0.2">
      <c r="A524" s="13"/>
      <c r="B524" s="28"/>
      <c r="C524" s="27"/>
      <c r="D524" s="28"/>
      <c r="E524" s="28"/>
      <c r="F524" s="36"/>
      <c r="G524" s="29"/>
      <c r="H524" s="28"/>
      <c r="I524" s="29"/>
    </row>
    <row r="525" spans="1:9" ht="15" x14ac:dyDescent="0.2">
      <c r="A525" s="13"/>
      <c r="B525" s="28"/>
      <c r="C525" s="27"/>
      <c r="D525" s="28"/>
      <c r="E525" s="28"/>
      <c r="F525" s="36"/>
      <c r="G525" s="29"/>
      <c r="H525" s="28"/>
      <c r="I525" s="29"/>
    </row>
    <row r="526" spans="1:9" ht="15" x14ac:dyDescent="0.2">
      <c r="A526" s="13"/>
      <c r="B526" s="28"/>
      <c r="C526" s="27"/>
      <c r="D526" s="28"/>
      <c r="E526" s="28"/>
      <c r="F526" s="36"/>
      <c r="G526" s="29"/>
      <c r="H526" s="28"/>
      <c r="I526" s="29"/>
    </row>
    <row r="527" spans="1:9" ht="15" x14ac:dyDescent="0.2">
      <c r="A527" s="13"/>
      <c r="B527" s="28"/>
      <c r="C527" s="27"/>
      <c r="D527" s="28"/>
      <c r="E527" s="28"/>
      <c r="F527" s="36"/>
      <c r="G527" s="29"/>
      <c r="H527" s="28"/>
      <c r="I527" s="29"/>
    </row>
    <row r="528" spans="1:9" ht="15" x14ac:dyDescent="0.2">
      <c r="A528" s="13"/>
      <c r="B528" s="28"/>
      <c r="C528" s="27"/>
      <c r="D528" s="28"/>
      <c r="E528" s="28"/>
      <c r="F528" s="36"/>
      <c r="G528" s="29"/>
      <c r="H528" s="28"/>
      <c r="I528" s="29"/>
    </row>
    <row r="529" spans="1:9" ht="15" x14ac:dyDescent="0.2">
      <c r="A529" s="13"/>
      <c r="B529" s="28"/>
      <c r="C529" s="27"/>
      <c r="D529" s="28"/>
      <c r="E529" s="28"/>
      <c r="F529" s="36"/>
      <c r="G529" s="29"/>
      <c r="H529" s="28"/>
      <c r="I529" s="29"/>
    </row>
    <row r="530" spans="1:9" ht="15" x14ac:dyDescent="0.2">
      <c r="A530" s="13"/>
      <c r="B530" s="28"/>
      <c r="C530" s="27"/>
      <c r="D530" s="28"/>
      <c r="E530" s="28"/>
      <c r="F530" s="36"/>
      <c r="G530" s="29"/>
      <c r="H530" s="28"/>
      <c r="I530" s="29"/>
    </row>
    <row r="531" spans="1:9" ht="15" x14ac:dyDescent="0.2">
      <c r="A531" s="13"/>
      <c r="B531" s="28"/>
      <c r="C531" s="27"/>
      <c r="D531" s="28"/>
      <c r="E531" s="28"/>
      <c r="F531" s="36"/>
      <c r="G531" s="29"/>
      <c r="H531" s="28"/>
      <c r="I531" s="29"/>
    </row>
    <row r="532" spans="1:9" ht="15" x14ac:dyDescent="0.2">
      <c r="A532" s="13"/>
      <c r="B532" s="28"/>
      <c r="C532" s="27"/>
      <c r="D532" s="28"/>
      <c r="E532" s="28"/>
      <c r="F532" s="36"/>
      <c r="G532" s="29"/>
      <c r="H532" s="28"/>
      <c r="I532" s="29"/>
    </row>
    <row r="533" spans="1:9" ht="15" x14ac:dyDescent="0.2">
      <c r="A533" s="13"/>
      <c r="B533" s="28"/>
      <c r="C533" s="27"/>
      <c r="D533" s="28"/>
      <c r="E533" s="28"/>
      <c r="F533" s="36"/>
      <c r="G533" s="29"/>
      <c r="H533" s="28"/>
      <c r="I533" s="29"/>
    </row>
    <row r="534" spans="1:9" ht="15" x14ac:dyDescent="0.2">
      <c r="A534" s="13"/>
      <c r="B534" s="28"/>
      <c r="C534" s="27"/>
      <c r="D534" s="28"/>
      <c r="E534" s="28"/>
      <c r="F534" s="36"/>
      <c r="G534" s="29"/>
      <c r="H534" s="28"/>
      <c r="I534" s="29"/>
    </row>
    <row r="535" spans="1:9" ht="15" x14ac:dyDescent="0.2">
      <c r="A535" s="13"/>
      <c r="B535" s="28"/>
      <c r="C535" s="27"/>
      <c r="D535" s="28"/>
      <c r="E535" s="28"/>
      <c r="F535" s="36"/>
      <c r="G535" s="29"/>
      <c r="H535" s="28"/>
      <c r="I535" s="29"/>
    </row>
    <row r="536" spans="1:9" ht="15" x14ac:dyDescent="0.2">
      <c r="A536" s="13"/>
      <c r="B536" s="28"/>
      <c r="C536" s="27"/>
      <c r="D536" s="28"/>
      <c r="E536" s="28"/>
      <c r="F536" s="36"/>
      <c r="G536" s="29"/>
      <c r="H536" s="28"/>
      <c r="I536" s="29"/>
    </row>
    <row r="537" spans="1:9" ht="15" x14ac:dyDescent="0.2">
      <c r="A537" s="13"/>
      <c r="B537" s="28"/>
      <c r="C537" s="27"/>
      <c r="D537" s="28"/>
      <c r="E537" s="28"/>
      <c r="F537" s="36"/>
      <c r="G537" s="29"/>
      <c r="H537" s="28"/>
      <c r="I537" s="29"/>
    </row>
    <row r="538" spans="1:9" ht="15" x14ac:dyDescent="0.2">
      <c r="A538" s="13"/>
      <c r="B538" s="28"/>
      <c r="C538" s="27"/>
      <c r="D538" s="28"/>
      <c r="E538" s="28"/>
      <c r="F538" s="36"/>
      <c r="G538" s="29"/>
      <c r="H538" s="28"/>
      <c r="I538" s="29"/>
    </row>
    <row r="539" spans="1:9" ht="15" x14ac:dyDescent="0.2">
      <c r="A539" s="13"/>
      <c r="B539" s="28"/>
      <c r="C539" s="27"/>
      <c r="D539" s="28"/>
      <c r="E539" s="28"/>
      <c r="F539" s="36"/>
      <c r="G539" s="29"/>
      <c r="H539" s="28"/>
      <c r="I539" s="29"/>
    </row>
    <row r="540" spans="1:9" ht="15" x14ac:dyDescent="0.2">
      <c r="A540" s="13"/>
      <c r="B540" s="28"/>
      <c r="C540" s="27"/>
      <c r="D540" s="28"/>
      <c r="E540" s="28"/>
      <c r="F540" s="36"/>
      <c r="G540" s="29"/>
      <c r="H540" s="28"/>
      <c r="I540" s="29"/>
    </row>
    <row r="541" spans="1:9" ht="15" x14ac:dyDescent="0.2">
      <c r="A541" s="13"/>
      <c r="B541" s="28"/>
      <c r="C541" s="27"/>
      <c r="D541" s="28"/>
      <c r="E541" s="28"/>
      <c r="F541" s="36"/>
      <c r="G541" s="29"/>
      <c r="H541" s="28"/>
      <c r="I541" s="29"/>
    </row>
    <row r="542" spans="1:9" ht="15" x14ac:dyDescent="0.2">
      <c r="A542" s="13"/>
      <c r="B542" s="28"/>
      <c r="C542" s="27"/>
      <c r="D542" s="28"/>
      <c r="E542" s="28"/>
      <c r="F542" s="36"/>
      <c r="G542" s="29"/>
      <c r="H542" s="28"/>
      <c r="I542" s="29"/>
    </row>
    <row r="543" spans="1:9" ht="15" x14ac:dyDescent="0.2">
      <c r="A543" s="13"/>
      <c r="B543" s="28"/>
      <c r="C543" s="27"/>
      <c r="D543" s="28"/>
      <c r="E543" s="28"/>
      <c r="F543" s="36"/>
      <c r="G543" s="29"/>
      <c r="H543" s="28"/>
      <c r="I543" s="29"/>
    </row>
    <row r="544" spans="1:9" ht="15" x14ac:dyDescent="0.2">
      <c r="A544" s="13"/>
      <c r="B544" s="28"/>
      <c r="C544" s="27"/>
      <c r="D544" s="28"/>
      <c r="E544" s="28"/>
      <c r="F544" s="36"/>
      <c r="G544" s="29"/>
      <c r="H544" s="28"/>
      <c r="I544" s="29"/>
    </row>
    <row r="545" spans="1:9" ht="15" x14ac:dyDescent="0.2">
      <c r="A545" s="13"/>
      <c r="B545" s="28"/>
      <c r="C545" s="27"/>
      <c r="D545" s="28"/>
      <c r="E545" s="28"/>
      <c r="F545" s="36"/>
      <c r="G545" s="29"/>
      <c r="H545" s="28"/>
      <c r="I545" s="29"/>
    </row>
    <row r="546" spans="1:9" ht="15" x14ac:dyDescent="0.2">
      <c r="A546" s="13"/>
      <c r="B546" s="28"/>
      <c r="C546" s="27"/>
      <c r="D546" s="28"/>
      <c r="E546" s="28"/>
      <c r="F546" s="36"/>
      <c r="G546" s="29"/>
      <c r="H546" s="28"/>
      <c r="I546" s="29"/>
    </row>
    <row r="547" spans="1:9" ht="15" x14ac:dyDescent="0.2">
      <c r="A547" s="13"/>
      <c r="B547" s="28"/>
      <c r="C547" s="27"/>
      <c r="D547" s="28"/>
      <c r="E547" s="28"/>
      <c r="F547" s="36"/>
      <c r="G547" s="29"/>
      <c r="H547" s="28"/>
      <c r="I547" s="29"/>
    </row>
    <row r="548" spans="1:9" ht="15" x14ac:dyDescent="0.2">
      <c r="A548" s="13"/>
      <c r="B548" s="28"/>
      <c r="C548" s="27"/>
      <c r="D548" s="28"/>
      <c r="E548" s="28"/>
      <c r="F548" s="36"/>
      <c r="G548" s="29"/>
      <c r="H548" s="28"/>
      <c r="I548" s="29"/>
    </row>
    <row r="549" spans="1:9" ht="15" x14ac:dyDescent="0.2">
      <c r="A549" s="13"/>
      <c r="B549" s="28"/>
      <c r="C549" s="27"/>
      <c r="D549" s="28"/>
      <c r="E549" s="28"/>
      <c r="F549" s="36"/>
      <c r="G549" s="29"/>
      <c r="H549" s="28"/>
      <c r="I549" s="29"/>
    </row>
    <row r="550" spans="1:9" ht="15" x14ac:dyDescent="0.2">
      <c r="A550" s="13"/>
      <c r="B550" s="28"/>
      <c r="C550" s="27"/>
      <c r="D550" s="28"/>
      <c r="E550" s="28"/>
      <c r="F550" s="36"/>
      <c r="G550" s="29"/>
      <c r="H550" s="28"/>
      <c r="I550" s="29"/>
    </row>
    <row r="551" spans="1:9" ht="15" x14ac:dyDescent="0.2">
      <c r="A551" s="13"/>
      <c r="B551" s="28"/>
      <c r="C551" s="27"/>
      <c r="D551" s="28"/>
      <c r="E551" s="28"/>
      <c r="F551" s="36"/>
      <c r="G551" s="29"/>
      <c r="H551" s="28"/>
      <c r="I551" s="29"/>
    </row>
    <row r="552" spans="1:9" ht="15" x14ac:dyDescent="0.2">
      <c r="A552" s="13"/>
      <c r="B552" s="28"/>
      <c r="C552" s="27"/>
      <c r="D552" s="28"/>
      <c r="E552" s="28"/>
      <c r="F552" s="36"/>
      <c r="G552" s="29"/>
      <c r="H552" s="28"/>
      <c r="I552" s="29"/>
    </row>
    <row r="553" spans="1:9" ht="15" x14ac:dyDescent="0.2">
      <c r="A553" s="13"/>
      <c r="B553" s="28"/>
      <c r="C553" s="27"/>
      <c r="D553" s="28"/>
      <c r="E553" s="28"/>
      <c r="F553" s="36"/>
      <c r="G553" s="29"/>
      <c r="H553" s="28"/>
      <c r="I553" s="29"/>
    </row>
    <row r="554" spans="1:9" ht="15" x14ac:dyDescent="0.2">
      <c r="A554" s="13"/>
      <c r="B554" s="28"/>
      <c r="C554" s="27"/>
      <c r="D554" s="28"/>
      <c r="E554" s="28"/>
      <c r="F554" s="36"/>
      <c r="G554" s="29"/>
      <c r="H554" s="28"/>
      <c r="I554" s="29"/>
    </row>
    <row r="555" spans="1:9" ht="15" x14ac:dyDescent="0.2">
      <c r="A555" s="13"/>
      <c r="B555" s="28"/>
      <c r="C555" s="27"/>
      <c r="D555" s="28"/>
      <c r="E555" s="28"/>
      <c r="F555" s="36"/>
      <c r="G555" s="29"/>
      <c r="H555" s="28"/>
      <c r="I555" s="29"/>
    </row>
    <row r="556" spans="1:9" ht="15" x14ac:dyDescent="0.2">
      <c r="A556" s="13"/>
      <c r="B556" s="28"/>
      <c r="C556" s="27"/>
      <c r="D556" s="28"/>
      <c r="E556" s="28"/>
      <c r="F556" s="36"/>
      <c r="G556" s="29"/>
      <c r="H556" s="28"/>
      <c r="I556" s="29"/>
    </row>
    <row r="557" spans="1:9" ht="15" x14ac:dyDescent="0.2">
      <c r="A557" s="13"/>
      <c r="B557" s="28"/>
      <c r="C557" s="27"/>
      <c r="D557" s="28"/>
      <c r="E557" s="28"/>
      <c r="F557" s="36"/>
      <c r="G557" s="29"/>
      <c r="H557" s="28"/>
      <c r="I557" s="29"/>
    </row>
    <row r="558" spans="1:9" ht="15" x14ac:dyDescent="0.2">
      <c r="A558" s="13"/>
      <c r="B558" s="28"/>
      <c r="C558" s="27"/>
      <c r="D558" s="28"/>
      <c r="E558" s="28"/>
      <c r="F558" s="36"/>
      <c r="G558" s="29"/>
      <c r="H558" s="28"/>
      <c r="I558" s="29"/>
    </row>
    <row r="559" spans="1:9" ht="15" x14ac:dyDescent="0.2">
      <c r="A559" s="13"/>
      <c r="B559" s="28"/>
      <c r="C559" s="27"/>
      <c r="D559" s="28"/>
      <c r="E559" s="28"/>
      <c r="F559" s="36"/>
      <c r="G559" s="29"/>
      <c r="H559" s="28"/>
      <c r="I559" s="29"/>
    </row>
    <row r="560" spans="1:9" ht="15" x14ac:dyDescent="0.2">
      <c r="A560" s="13"/>
      <c r="B560" s="28"/>
      <c r="C560" s="27"/>
      <c r="D560" s="28"/>
      <c r="E560" s="28"/>
      <c r="F560" s="36"/>
      <c r="G560" s="29"/>
      <c r="H560" s="28"/>
      <c r="I560" s="29"/>
    </row>
    <row r="561" spans="1:9" ht="15" x14ac:dyDescent="0.2">
      <c r="A561" s="13"/>
      <c r="B561" s="28"/>
      <c r="C561" s="27"/>
      <c r="D561" s="28"/>
      <c r="E561" s="28"/>
      <c r="F561" s="36"/>
      <c r="G561" s="29"/>
      <c r="H561" s="28"/>
      <c r="I561" s="29"/>
    </row>
    <row r="562" spans="1:9" ht="15" x14ac:dyDescent="0.2">
      <c r="A562" s="13"/>
      <c r="B562" s="28"/>
      <c r="C562" s="27"/>
      <c r="D562" s="28"/>
      <c r="E562" s="28"/>
      <c r="F562" s="36"/>
      <c r="G562" s="29"/>
      <c r="H562" s="28"/>
      <c r="I562" s="29"/>
    </row>
    <row r="563" spans="1:9" ht="15" x14ac:dyDescent="0.2">
      <c r="A563" s="13"/>
      <c r="B563" s="28"/>
      <c r="C563" s="27"/>
      <c r="D563" s="28"/>
      <c r="E563" s="28"/>
      <c r="F563" s="36"/>
      <c r="G563" s="29"/>
      <c r="H563" s="28"/>
      <c r="I563" s="29"/>
    </row>
    <row r="564" spans="1:9" ht="15" x14ac:dyDescent="0.2">
      <c r="A564" s="13"/>
      <c r="B564" s="28"/>
      <c r="C564" s="27"/>
      <c r="D564" s="28"/>
      <c r="E564" s="28"/>
      <c r="F564" s="36"/>
      <c r="G564" s="29"/>
      <c r="H564" s="28"/>
      <c r="I564" s="29"/>
    </row>
    <row r="565" spans="1:9" ht="15" x14ac:dyDescent="0.2">
      <c r="A565" s="13"/>
      <c r="B565" s="28"/>
      <c r="C565" s="27"/>
      <c r="D565" s="28"/>
      <c r="E565" s="28"/>
      <c r="F565" s="36"/>
      <c r="G565" s="29"/>
      <c r="H565" s="28"/>
      <c r="I565" s="29"/>
    </row>
    <row r="566" spans="1:9" ht="15" x14ac:dyDescent="0.2">
      <c r="A566" s="13"/>
      <c r="B566" s="28"/>
      <c r="C566" s="27"/>
      <c r="D566" s="28"/>
      <c r="E566" s="28"/>
      <c r="F566" s="36"/>
      <c r="G566" s="29"/>
      <c r="H566" s="28"/>
      <c r="I566" s="29"/>
    </row>
    <row r="567" spans="1:9" ht="15" x14ac:dyDescent="0.2">
      <c r="A567" s="13"/>
      <c r="B567" s="28"/>
      <c r="C567" s="27"/>
      <c r="D567" s="28"/>
      <c r="E567" s="28"/>
      <c r="F567" s="36"/>
      <c r="G567" s="29"/>
      <c r="H567" s="28"/>
      <c r="I567" s="29"/>
    </row>
    <row r="568" spans="1:9" ht="15" x14ac:dyDescent="0.2">
      <c r="A568" s="13"/>
      <c r="B568" s="28"/>
      <c r="C568" s="27"/>
      <c r="D568" s="28"/>
      <c r="E568" s="28"/>
      <c r="F568" s="36"/>
      <c r="G568" s="29"/>
      <c r="H568" s="28"/>
      <c r="I568" s="29"/>
    </row>
    <row r="569" spans="1:9" ht="15" x14ac:dyDescent="0.2">
      <c r="A569" s="13"/>
      <c r="B569" s="28"/>
      <c r="C569" s="27"/>
      <c r="D569" s="28"/>
      <c r="E569" s="28"/>
      <c r="F569" s="36"/>
      <c r="G569" s="29"/>
      <c r="H569" s="28"/>
      <c r="I569" s="29"/>
    </row>
    <row r="570" spans="1:9" ht="15" x14ac:dyDescent="0.2">
      <c r="A570" s="13"/>
      <c r="B570" s="28"/>
      <c r="C570" s="27"/>
      <c r="D570" s="28"/>
      <c r="E570" s="28"/>
      <c r="F570" s="36"/>
      <c r="G570" s="29"/>
      <c r="H570" s="28"/>
      <c r="I570" s="29"/>
    </row>
    <row r="571" spans="1:9" ht="15" x14ac:dyDescent="0.2">
      <c r="A571" s="13"/>
      <c r="B571" s="28"/>
      <c r="C571" s="27"/>
      <c r="D571" s="28"/>
      <c r="E571" s="28"/>
      <c r="F571" s="36"/>
      <c r="G571" s="29"/>
      <c r="H571" s="28"/>
      <c r="I571" s="29"/>
    </row>
    <row r="572" spans="1:9" ht="15" x14ac:dyDescent="0.2">
      <c r="A572" s="13"/>
      <c r="B572" s="28"/>
      <c r="C572" s="27"/>
      <c r="D572" s="28"/>
      <c r="E572" s="28"/>
      <c r="F572" s="36"/>
      <c r="G572" s="29"/>
      <c r="H572" s="28"/>
      <c r="I572" s="29"/>
    </row>
    <row r="573" spans="1:9" ht="15" x14ac:dyDescent="0.2">
      <c r="A573" s="13"/>
      <c r="B573" s="28"/>
      <c r="C573" s="27"/>
      <c r="D573" s="28"/>
      <c r="E573" s="28"/>
      <c r="F573" s="36"/>
      <c r="G573" s="29"/>
      <c r="H573" s="28"/>
      <c r="I573" s="29"/>
    </row>
    <row r="574" spans="1:9" ht="15" x14ac:dyDescent="0.2">
      <c r="A574" s="13"/>
      <c r="B574" s="28"/>
      <c r="C574" s="27"/>
      <c r="D574" s="28"/>
      <c r="E574" s="28"/>
      <c r="F574" s="36"/>
      <c r="G574" s="29"/>
      <c r="H574" s="28"/>
      <c r="I574" s="29"/>
    </row>
    <row r="575" spans="1:9" ht="15" x14ac:dyDescent="0.2">
      <c r="A575" s="13"/>
      <c r="B575" s="28"/>
      <c r="C575" s="27"/>
      <c r="D575" s="28"/>
      <c r="E575" s="28"/>
      <c r="F575" s="36"/>
      <c r="G575" s="29"/>
      <c r="H575" s="28"/>
      <c r="I575" s="29"/>
    </row>
    <row r="576" spans="1:9" ht="15" x14ac:dyDescent="0.2">
      <c r="A576" s="13"/>
      <c r="B576" s="28"/>
      <c r="C576" s="27"/>
      <c r="D576" s="28"/>
      <c r="E576" s="28"/>
      <c r="F576" s="36"/>
      <c r="G576" s="29"/>
      <c r="H576" s="28"/>
      <c r="I576" s="29"/>
    </row>
    <row r="577" spans="1:9" ht="15" x14ac:dyDescent="0.2">
      <c r="A577" s="13"/>
      <c r="B577" s="28"/>
      <c r="C577" s="27"/>
      <c r="D577" s="28"/>
      <c r="E577" s="28"/>
      <c r="F577" s="36"/>
      <c r="G577" s="29"/>
      <c r="H577" s="28"/>
      <c r="I577" s="29"/>
    </row>
    <row r="578" spans="1:9" ht="15" x14ac:dyDescent="0.2">
      <c r="A578" s="13"/>
      <c r="B578" s="28"/>
      <c r="C578" s="27"/>
      <c r="D578" s="28"/>
      <c r="E578" s="28"/>
      <c r="F578" s="36"/>
      <c r="G578" s="29"/>
      <c r="H578" s="28"/>
      <c r="I578" s="29"/>
    </row>
    <row r="579" spans="1:9" ht="15" x14ac:dyDescent="0.2">
      <c r="A579" s="13"/>
      <c r="B579" s="28"/>
      <c r="C579" s="27"/>
      <c r="D579" s="28"/>
      <c r="E579" s="28"/>
      <c r="F579" s="36"/>
      <c r="G579" s="29"/>
      <c r="H579" s="28"/>
      <c r="I579" s="29"/>
    </row>
    <row r="580" spans="1:9" ht="15" x14ac:dyDescent="0.2">
      <c r="A580" s="13"/>
      <c r="B580" s="28"/>
      <c r="C580" s="27"/>
      <c r="D580" s="28"/>
      <c r="E580" s="28"/>
      <c r="F580" s="36"/>
      <c r="G580" s="29"/>
      <c r="H580" s="28"/>
      <c r="I580" s="29"/>
    </row>
    <row r="581" spans="1:9" ht="15" x14ac:dyDescent="0.2">
      <c r="A581" s="13"/>
      <c r="B581" s="28"/>
      <c r="C581" s="27"/>
      <c r="D581" s="28"/>
      <c r="E581" s="28"/>
      <c r="F581" s="36"/>
      <c r="G581" s="29"/>
      <c r="H581" s="28"/>
      <c r="I581" s="29"/>
    </row>
    <row r="582" spans="1:9" ht="15" x14ac:dyDescent="0.2">
      <c r="A582" s="13"/>
      <c r="B582" s="28"/>
      <c r="C582" s="27"/>
      <c r="D582" s="28"/>
      <c r="E582" s="28"/>
      <c r="F582" s="36"/>
      <c r="G582" s="29"/>
      <c r="H582" s="28"/>
      <c r="I582" s="29"/>
    </row>
    <row r="583" spans="1:9" ht="15" x14ac:dyDescent="0.2">
      <c r="A583" s="13"/>
      <c r="B583" s="28"/>
      <c r="C583" s="27"/>
      <c r="D583" s="28"/>
      <c r="E583" s="28"/>
      <c r="F583" s="36"/>
      <c r="G583" s="29"/>
      <c r="H583" s="28"/>
      <c r="I583" s="29"/>
    </row>
    <row r="584" spans="1:9" ht="15" x14ac:dyDescent="0.2">
      <c r="A584" s="13"/>
      <c r="B584" s="28"/>
      <c r="C584" s="27"/>
      <c r="D584" s="28"/>
      <c r="E584" s="28"/>
      <c r="F584" s="36"/>
      <c r="G584" s="29"/>
      <c r="H584" s="28"/>
      <c r="I584" s="29"/>
    </row>
    <row r="585" spans="1:9" ht="15" x14ac:dyDescent="0.2">
      <c r="A585" s="13"/>
      <c r="B585" s="28"/>
      <c r="C585" s="27"/>
      <c r="D585" s="28"/>
      <c r="E585" s="28"/>
      <c r="F585" s="36"/>
      <c r="G585" s="29"/>
      <c r="H585" s="28"/>
      <c r="I585" s="29"/>
    </row>
    <row r="586" spans="1:9" ht="15" x14ac:dyDescent="0.2">
      <c r="A586" s="13"/>
      <c r="B586" s="28"/>
      <c r="C586" s="27"/>
      <c r="D586" s="28"/>
      <c r="E586" s="28"/>
      <c r="F586" s="36"/>
      <c r="G586" s="29"/>
      <c r="H586" s="28"/>
      <c r="I586" s="29"/>
    </row>
    <row r="587" spans="1:9" ht="15" x14ac:dyDescent="0.2">
      <c r="A587" s="13"/>
      <c r="B587" s="28"/>
      <c r="C587" s="27"/>
      <c r="D587" s="28"/>
      <c r="E587" s="28"/>
      <c r="F587" s="36"/>
      <c r="G587" s="29"/>
      <c r="H587" s="28"/>
      <c r="I587" s="29"/>
    </row>
    <row r="588" spans="1:9" ht="15" x14ac:dyDescent="0.2">
      <c r="A588" s="13"/>
      <c r="B588" s="28"/>
      <c r="C588" s="27"/>
      <c r="D588" s="28"/>
      <c r="E588" s="28"/>
      <c r="F588" s="36"/>
      <c r="G588" s="29"/>
      <c r="H588" s="28"/>
      <c r="I588" s="29"/>
    </row>
    <row r="589" spans="1:9" ht="15" x14ac:dyDescent="0.2">
      <c r="A589" s="13"/>
      <c r="B589" s="28"/>
      <c r="C589" s="27"/>
      <c r="D589" s="28"/>
      <c r="E589" s="28"/>
      <c r="F589" s="36"/>
      <c r="G589" s="29"/>
      <c r="H589" s="28"/>
      <c r="I589" s="29"/>
    </row>
    <row r="590" spans="1:9" ht="15" x14ac:dyDescent="0.2">
      <c r="A590" s="13"/>
      <c r="B590" s="28"/>
      <c r="C590" s="27"/>
      <c r="D590" s="28"/>
      <c r="E590" s="28"/>
      <c r="F590" s="36"/>
      <c r="G590" s="29"/>
      <c r="H590" s="28"/>
      <c r="I590" s="29"/>
    </row>
    <row r="591" spans="1:9" ht="15" x14ac:dyDescent="0.2">
      <c r="A591" s="13"/>
      <c r="B591" s="28"/>
      <c r="C591" s="27"/>
      <c r="D591" s="28"/>
      <c r="E591" s="28"/>
      <c r="F591" s="36"/>
      <c r="G591" s="29"/>
      <c r="H591" s="28"/>
      <c r="I591" s="29"/>
    </row>
    <row r="592" spans="1:9" ht="15" x14ac:dyDescent="0.2">
      <c r="A592" s="13"/>
      <c r="B592" s="28"/>
      <c r="C592" s="27"/>
      <c r="D592" s="28"/>
      <c r="E592" s="28"/>
      <c r="F592" s="36"/>
      <c r="G592" s="29"/>
      <c r="H592" s="28"/>
      <c r="I592" s="29"/>
    </row>
    <row r="593" spans="1:9" ht="15" x14ac:dyDescent="0.2">
      <c r="A593" s="13"/>
      <c r="B593" s="28"/>
      <c r="C593" s="27"/>
      <c r="D593" s="28"/>
      <c r="E593" s="28"/>
      <c r="F593" s="36"/>
      <c r="G593" s="29"/>
      <c r="H593" s="28"/>
      <c r="I593" s="29"/>
    </row>
    <row r="594" spans="1:9" ht="15" x14ac:dyDescent="0.2">
      <c r="A594" s="13"/>
      <c r="B594" s="28"/>
      <c r="C594" s="27"/>
      <c r="D594" s="28"/>
      <c r="E594" s="28"/>
      <c r="F594" s="36"/>
      <c r="G594" s="29"/>
      <c r="H594" s="28"/>
      <c r="I594" s="29"/>
    </row>
    <row r="595" spans="1:9" ht="15" x14ac:dyDescent="0.2">
      <c r="A595" s="13"/>
      <c r="B595" s="28"/>
      <c r="C595" s="27"/>
      <c r="D595" s="28"/>
      <c r="E595" s="28"/>
      <c r="F595" s="36"/>
      <c r="G595" s="29"/>
      <c r="H595" s="28"/>
      <c r="I595" s="29"/>
    </row>
    <row r="596" spans="1:9" ht="15" x14ac:dyDescent="0.2">
      <c r="A596" s="13"/>
      <c r="B596" s="28"/>
      <c r="C596" s="27"/>
      <c r="D596" s="28"/>
      <c r="E596" s="28"/>
      <c r="F596" s="36"/>
      <c r="G596" s="29"/>
      <c r="H596" s="28"/>
      <c r="I596" s="29"/>
    </row>
    <row r="597" spans="1:9" ht="15" x14ac:dyDescent="0.2">
      <c r="A597" s="13"/>
      <c r="B597" s="28"/>
      <c r="C597" s="27"/>
      <c r="D597" s="28"/>
      <c r="E597" s="28"/>
      <c r="F597" s="36"/>
      <c r="G597" s="29"/>
      <c r="H597" s="28"/>
      <c r="I597" s="29"/>
    </row>
    <row r="598" spans="1:9" ht="15" x14ac:dyDescent="0.2">
      <c r="A598" s="13"/>
      <c r="B598" s="28"/>
      <c r="C598" s="27"/>
      <c r="D598" s="28"/>
      <c r="E598" s="28"/>
      <c r="F598" s="36"/>
      <c r="G598" s="29"/>
      <c r="H598" s="28"/>
      <c r="I598" s="29"/>
    </row>
    <row r="599" spans="1:9" ht="15" x14ac:dyDescent="0.2">
      <c r="A599" s="13"/>
      <c r="B599" s="28"/>
      <c r="C599" s="27"/>
      <c r="D599" s="28"/>
      <c r="E599" s="28"/>
      <c r="F599" s="36"/>
      <c r="G599" s="29"/>
      <c r="H599" s="28"/>
      <c r="I599" s="29"/>
    </row>
    <row r="600" spans="1:9" ht="15" x14ac:dyDescent="0.2">
      <c r="A600" s="13"/>
      <c r="B600" s="28"/>
      <c r="C600" s="27"/>
      <c r="D600" s="28"/>
      <c r="E600" s="28"/>
      <c r="F600" s="36"/>
      <c r="G600" s="29"/>
      <c r="H600" s="28"/>
      <c r="I600" s="29"/>
    </row>
    <row r="601" spans="1:9" ht="15" x14ac:dyDescent="0.2">
      <c r="A601" s="13"/>
      <c r="B601" s="28"/>
      <c r="C601" s="27"/>
      <c r="D601" s="28"/>
      <c r="E601" s="28"/>
      <c r="F601" s="36"/>
      <c r="G601" s="29"/>
      <c r="H601" s="28"/>
      <c r="I601" s="29"/>
    </row>
    <row r="602" spans="1:9" ht="15" x14ac:dyDescent="0.2">
      <c r="A602" s="13"/>
      <c r="B602" s="28"/>
      <c r="C602" s="27"/>
      <c r="D602" s="28"/>
      <c r="E602" s="28"/>
      <c r="F602" s="36"/>
      <c r="G602" s="29"/>
      <c r="H602" s="28"/>
      <c r="I602" s="29"/>
    </row>
    <row r="603" spans="1:9" ht="15" x14ac:dyDescent="0.2">
      <c r="A603" s="13"/>
      <c r="B603" s="28"/>
      <c r="C603" s="27"/>
      <c r="D603" s="28"/>
      <c r="E603" s="28"/>
      <c r="F603" s="36"/>
      <c r="G603" s="29"/>
      <c r="H603" s="28"/>
      <c r="I603" s="29"/>
    </row>
    <row r="604" spans="1:9" ht="15" x14ac:dyDescent="0.2">
      <c r="A604" s="13"/>
      <c r="B604" s="28"/>
      <c r="C604" s="27"/>
      <c r="D604" s="28"/>
      <c r="E604" s="28"/>
      <c r="F604" s="36"/>
      <c r="G604" s="29"/>
      <c r="H604" s="28"/>
      <c r="I604" s="29"/>
    </row>
    <row r="605" spans="1:9" ht="15" x14ac:dyDescent="0.2">
      <c r="A605" s="13"/>
      <c r="B605" s="28"/>
      <c r="C605" s="27"/>
      <c r="D605" s="28"/>
      <c r="E605" s="28"/>
      <c r="F605" s="36"/>
      <c r="G605" s="29"/>
      <c r="H605" s="28"/>
      <c r="I605" s="29"/>
    </row>
    <row r="606" spans="1:9" ht="15" x14ac:dyDescent="0.2">
      <c r="A606" s="13"/>
      <c r="B606" s="28"/>
      <c r="C606" s="27"/>
      <c r="D606" s="28"/>
      <c r="E606" s="28"/>
      <c r="F606" s="36"/>
      <c r="G606" s="29"/>
      <c r="H606" s="28"/>
      <c r="I606" s="29"/>
    </row>
    <row r="607" spans="1:9" ht="15" x14ac:dyDescent="0.2">
      <c r="A607" s="13"/>
      <c r="B607" s="28"/>
      <c r="C607" s="27"/>
      <c r="D607" s="28"/>
      <c r="E607" s="28"/>
      <c r="F607" s="36"/>
      <c r="G607" s="29"/>
      <c r="H607" s="28"/>
      <c r="I607" s="29"/>
    </row>
    <row r="608" spans="1:9" ht="15" x14ac:dyDescent="0.2">
      <c r="A608" s="13"/>
      <c r="B608" s="28"/>
      <c r="C608" s="27"/>
      <c r="D608" s="28"/>
      <c r="E608" s="28"/>
      <c r="F608" s="36"/>
      <c r="G608" s="29"/>
      <c r="H608" s="28"/>
      <c r="I608" s="29"/>
    </row>
    <row r="609" spans="1:9" ht="15" x14ac:dyDescent="0.2">
      <c r="A609" s="13"/>
      <c r="B609" s="28"/>
      <c r="C609" s="27"/>
      <c r="D609" s="28"/>
      <c r="E609" s="28"/>
      <c r="F609" s="36"/>
      <c r="G609" s="29"/>
      <c r="H609" s="28"/>
      <c r="I609" s="29"/>
    </row>
    <row r="610" spans="1:9" ht="15" x14ac:dyDescent="0.2">
      <c r="A610" s="13"/>
      <c r="B610" s="28"/>
      <c r="C610" s="27"/>
      <c r="D610" s="28"/>
      <c r="E610" s="28"/>
      <c r="F610" s="36"/>
      <c r="G610" s="29"/>
      <c r="H610" s="28"/>
      <c r="I610" s="29"/>
    </row>
    <row r="611" spans="1:9" ht="15" x14ac:dyDescent="0.2">
      <c r="A611" s="13"/>
      <c r="B611" s="28"/>
      <c r="C611" s="27"/>
      <c r="D611" s="28"/>
      <c r="E611" s="28"/>
      <c r="F611" s="36"/>
      <c r="G611" s="29"/>
      <c r="H611" s="28"/>
      <c r="I611" s="29"/>
    </row>
    <row r="612" spans="1:9" ht="15" x14ac:dyDescent="0.2">
      <c r="A612" s="13"/>
      <c r="B612" s="28"/>
      <c r="C612" s="27"/>
      <c r="D612" s="28"/>
      <c r="E612" s="28"/>
      <c r="F612" s="36"/>
      <c r="G612" s="29"/>
      <c r="H612" s="28"/>
      <c r="I612" s="29"/>
    </row>
    <row r="613" spans="1:9" ht="15" x14ac:dyDescent="0.2">
      <c r="A613" s="13"/>
      <c r="B613" s="28"/>
      <c r="C613" s="27"/>
      <c r="D613" s="28"/>
      <c r="E613" s="28"/>
      <c r="F613" s="36"/>
      <c r="G613" s="29"/>
      <c r="H613" s="28"/>
      <c r="I613" s="29"/>
    </row>
    <row r="614" spans="1:9" ht="15" x14ac:dyDescent="0.2">
      <c r="A614" s="13"/>
      <c r="B614" s="28"/>
      <c r="C614" s="27"/>
      <c r="D614" s="28"/>
      <c r="E614" s="28"/>
      <c r="F614" s="36"/>
      <c r="G614" s="29"/>
      <c r="H614" s="28"/>
      <c r="I614" s="29"/>
    </row>
    <row r="615" spans="1:9" ht="15" x14ac:dyDescent="0.2">
      <c r="A615" s="13"/>
      <c r="B615" s="28"/>
      <c r="C615" s="27"/>
      <c r="D615" s="28"/>
      <c r="E615" s="28"/>
      <c r="F615" s="36"/>
      <c r="G615" s="29"/>
      <c r="H615" s="28"/>
      <c r="I615" s="29"/>
    </row>
    <row r="616" spans="1:9" ht="15" x14ac:dyDescent="0.2">
      <c r="A616" s="13"/>
      <c r="B616" s="28"/>
      <c r="C616" s="27"/>
      <c r="D616" s="28"/>
      <c r="E616" s="28"/>
      <c r="F616" s="36"/>
      <c r="G616" s="29"/>
      <c r="H616" s="28"/>
      <c r="I616" s="29"/>
    </row>
    <row r="617" spans="1:9" ht="15" x14ac:dyDescent="0.2">
      <c r="A617" s="13"/>
      <c r="B617" s="28"/>
      <c r="C617" s="27"/>
      <c r="D617" s="28"/>
      <c r="E617" s="28"/>
      <c r="F617" s="36"/>
      <c r="G617" s="29"/>
      <c r="H617" s="28"/>
      <c r="I617" s="29"/>
    </row>
    <row r="618" spans="1:9" ht="15" x14ac:dyDescent="0.2">
      <c r="A618" s="13"/>
      <c r="B618" s="28"/>
      <c r="C618" s="27"/>
      <c r="D618" s="28"/>
      <c r="E618" s="28"/>
      <c r="F618" s="36"/>
      <c r="G618" s="29"/>
      <c r="H618" s="28"/>
      <c r="I618" s="29"/>
    </row>
    <row r="619" spans="1:9" ht="15" x14ac:dyDescent="0.2">
      <c r="A619" s="13"/>
      <c r="B619" s="28"/>
      <c r="C619" s="27"/>
      <c r="D619" s="28"/>
      <c r="E619" s="28"/>
      <c r="F619" s="36"/>
      <c r="G619" s="29"/>
      <c r="H619" s="28"/>
      <c r="I619" s="29"/>
    </row>
    <row r="620" spans="1:9" ht="15" x14ac:dyDescent="0.2">
      <c r="A620" s="13"/>
      <c r="B620" s="28"/>
      <c r="C620" s="27"/>
      <c r="D620" s="28"/>
      <c r="E620" s="28"/>
      <c r="F620" s="36"/>
      <c r="G620" s="29"/>
      <c r="H620" s="28"/>
      <c r="I620" s="29"/>
    </row>
    <row r="621" spans="1:9" ht="15" x14ac:dyDescent="0.2">
      <c r="A621" s="13"/>
      <c r="B621" s="28"/>
      <c r="C621" s="27"/>
      <c r="D621" s="28"/>
      <c r="E621" s="28"/>
      <c r="F621" s="36"/>
      <c r="G621" s="29"/>
      <c r="H621" s="28"/>
      <c r="I621" s="29"/>
    </row>
    <row r="622" spans="1:9" ht="15" x14ac:dyDescent="0.2">
      <c r="A622" s="13"/>
      <c r="B622" s="28"/>
      <c r="C622" s="27"/>
      <c r="D622" s="28"/>
      <c r="E622" s="28"/>
      <c r="F622" s="36"/>
      <c r="G622" s="29"/>
      <c r="H622" s="28"/>
      <c r="I622" s="29"/>
    </row>
    <row r="623" spans="1:9" ht="15" x14ac:dyDescent="0.2">
      <c r="A623" s="13"/>
      <c r="B623" s="28"/>
      <c r="C623" s="27"/>
      <c r="D623" s="28"/>
      <c r="E623" s="28"/>
      <c r="F623" s="36"/>
      <c r="G623" s="29"/>
      <c r="H623" s="28"/>
      <c r="I623" s="29"/>
    </row>
    <row r="624" spans="1:9" ht="15" x14ac:dyDescent="0.2">
      <c r="A624" s="13"/>
      <c r="B624" s="28"/>
      <c r="C624" s="27"/>
      <c r="D624" s="28"/>
      <c r="E624" s="28"/>
      <c r="F624" s="36"/>
      <c r="G624" s="29"/>
      <c r="H624" s="28"/>
      <c r="I624" s="29"/>
    </row>
    <row r="625" spans="1:9" ht="15" x14ac:dyDescent="0.2">
      <c r="A625" s="13"/>
      <c r="B625" s="28"/>
      <c r="C625" s="27"/>
      <c r="D625" s="28"/>
      <c r="E625" s="28"/>
      <c r="F625" s="36"/>
      <c r="G625" s="29"/>
      <c r="H625" s="28"/>
      <c r="I625" s="29"/>
    </row>
    <row r="626" spans="1:9" ht="15" x14ac:dyDescent="0.2">
      <c r="A626" s="13"/>
      <c r="B626" s="28"/>
      <c r="C626" s="27"/>
      <c r="D626" s="28"/>
      <c r="E626" s="28"/>
      <c r="F626" s="36"/>
      <c r="G626" s="29"/>
      <c r="H626" s="28"/>
      <c r="I626" s="29"/>
    </row>
    <row r="627" spans="1:9" ht="15" x14ac:dyDescent="0.2">
      <c r="A627" s="13"/>
      <c r="B627" s="28"/>
      <c r="C627" s="27"/>
      <c r="D627" s="28"/>
      <c r="E627" s="28"/>
      <c r="F627" s="36"/>
      <c r="G627" s="29"/>
      <c r="H627" s="28"/>
      <c r="I627" s="29"/>
    </row>
    <row r="628" spans="1:9" ht="15" x14ac:dyDescent="0.2">
      <c r="A628" s="13"/>
      <c r="B628" s="28"/>
      <c r="C628" s="27"/>
      <c r="D628" s="28"/>
      <c r="E628" s="28"/>
      <c r="F628" s="36"/>
      <c r="G628" s="29"/>
      <c r="H628" s="28"/>
      <c r="I628" s="29"/>
    </row>
    <row r="629" spans="1:9" ht="15" x14ac:dyDescent="0.2">
      <c r="A629" s="13"/>
      <c r="B629" s="28"/>
      <c r="C629" s="27"/>
      <c r="D629" s="28"/>
      <c r="E629" s="28"/>
      <c r="F629" s="36"/>
      <c r="G629" s="29"/>
      <c r="H629" s="28"/>
      <c r="I629" s="29"/>
    </row>
    <row r="630" spans="1:9" ht="15" x14ac:dyDescent="0.2">
      <c r="A630" s="13"/>
      <c r="B630" s="28"/>
      <c r="C630" s="27"/>
      <c r="D630" s="28"/>
      <c r="E630" s="28"/>
      <c r="F630" s="36"/>
      <c r="G630" s="29"/>
      <c r="H630" s="28"/>
      <c r="I630" s="29"/>
    </row>
    <row r="631" spans="1:9" ht="15" x14ac:dyDescent="0.2">
      <c r="A631" s="13"/>
      <c r="B631" s="28"/>
      <c r="C631" s="27"/>
      <c r="D631" s="28"/>
      <c r="E631" s="28"/>
      <c r="F631" s="36"/>
      <c r="G631" s="29"/>
      <c r="H631" s="28"/>
      <c r="I631" s="29"/>
    </row>
    <row r="632" spans="1:9" ht="15" x14ac:dyDescent="0.2">
      <c r="A632" s="13"/>
      <c r="B632" s="28"/>
      <c r="C632" s="27"/>
      <c r="D632" s="28"/>
      <c r="E632" s="28"/>
      <c r="F632" s="36"/>
      <c r="G632" s="29"/>
      <c r="H632" s="28"/>
      <c r="I632" s="29"/>
    </row>
    <row r="633" spans="1:9" ht="15" x14ac:dyDescent="0.2">
      <c r="A633" s="13"/>
      <c r="B633" s="28"/>
      <c r="C633" s="27"/>
      <c r="D633" s="28"/>
      <c r="E633" s="28"/>
      <c r="F633" s="36"/>
      <c r="G633" s="29"/>
      <c r="H633" s="28"/>
      <c r="I633" s="29"/>
    </row>
    <row r="634" spans="1:9" ht="15" x14ac:dyDescent="0.2">
      <c r="A634" s="13"/>
      <c r="B634" s="28"/>
      <c r="C634" s="27"/>
      <c r="D634" s="28"/>
      <c r="E634" s="28"/>
      <c r="F634" s="36"/>
      <c r="G634" s="29"/>
      <c r="H634" s="28"/>
      <c r="I634" s="29"/>
    </row>
    <row r="635" spans="1:9" ht="15" x14ac:dyDescent="0.2">
      <c r="A635" s="13"/>
      <c r="B635" s="28"/>
      <c r="C635" s="27"/>
      <c r="D635" s="28"/>
      <c r="E635" s="28"/>
      <c r="F635" s="36"/>
      <c r="G635" s="29"/>
      <c r="H635" s="28"/>
      <c r="I635" s="29"/>
    </row>
    <row r="636" spans="1:9" ht="15" x14ac:dyDescent="0.2">
      <c r="A636" s="13"/>
      <c r="B636" s="28"/>
      <c r="C636" s="27"/>
      <c r="D636" s="28"/>
      <c r="E636" s="28"/>
      <c r="F636" s="36"/>
      <c r="G636" s="29"/>
      <c r="H636" s="28"/>
      <c r="I636" s="29"/>
    </row>
    <row r="637" spans="1:9" ht="15" x14ac:dyDescent="0.2">
      <c r="A637" s="13"/>
      <c r="B637" s="28"/>
      <c r="C637" s="27"/>
      <c r="D637" s="28"/>
      <c r="E637" s="28"/>
      <c r="F637" s="36"/>
      <c r="G637" s="29"/>
      <c r="H637" s="28"/>
      <c r="I637" s="29"/>
    </row>
    <row r="638" spans="1:9" ht="15" x14ac:dyDescent="0.2">
      <c r="A638" s="13"/>
      <c r="B638" s="28"/>
      <c r="C638" s="27"/>
      <c r="D638" s="28"/>
      <c r="E638" s="28"/>
      <c r="F638" s="36"/>
      <c r="G638" s="29"/>
      <c r="H638" s="28"/>
      <c r="I638" s="29"/>
    </row>
    <row r="639" spans="1:9" ht="15" x14ac:dyDescent="0.2">
      <c r="A639" s="13"/>
      <c r="B639" s="28"/>
      <c r="C639" s="27"/>
      <c r="D639" s="28"/>
      <c r="E639" s="28"/>
      <c r="F639" s="36"/>
      <c r="G639" s="29"/>
      <c r="H639" s="28"/>
      <c r="I639" s="29"/>
    </row>
    <row r="640" spans="1:9" ht="15" x14ac:dyDescent="0.2">
      <c r="A640" s="13"/>
      <c r="B640" s="28"/>
      <c r="C640" s="27"/>
      <c r="D640" s="28"/>
      <c r="E640" s="28"/>
      <c r="F640" s="36"/>
      <c r="G640" s="29"/>
      <c r="H640" s="28"/>
      <c r="I640" s="29"/>
    </row>
    <row r="641" spans="1:9" ht="15" x14ac:dyDescent="0.2">
      <c r="A641" s="13"/>
      <c r="B641" s="28"/>
      <c r="C641" s="27"/>
      <c r="D641" s="28"/>
      <c r="E641" s="28"/>
      <c r="F641" s="36"/>
      <c r="G641" s="29"/>
      <c r="H641" s="28"/>
      <c r="I641" s="29"/>
    </row>
    <row r="642" spans="1:9" ht="15" x14ac:dyDescent="0.2">
      <c r="A642" s="13"/>
      <c r="B642" s="28"/>
      <c r="C642" s="27"/>
      <c r="D642" s="28"/>
      <c r="E642" s="28"/>
      <c r="F642" s="36"/>
      <c r="G642" s="29"/>
      <c r="H642" s="28"/>
      <c r="I642" s="29"/>
    </row>
    <row r="643" spans="1:9" ht="15" x14ac:dyDescent="0.2">
      <c r="A643" s="13"/>
      <c r="B643" s="28"/>
      <c r="C643" s="27"/>
      <c r="D643" s="28"/>
      <c r="E643" s="28"/>
      <c r="F643" s="36"/>
      <c r="G643" s="29"/>
      <c r="H643" s="28"/>
      <c r="I643" s="29"/>
    </row>
    <row r="644" spans="1:9" ht="15" x14ac:dyDescent="0.2">
      <c r="A644" s="13"/>
      <c r="B644" s="28"/>
      <c r="C644" s="27"/>
      <c r="D644" s="28"/>
      <c r="E644" s="28"/>
      <c r="F644" s="36"/>
      <c r="G644" s="29"/>
      <c r="H644" s="28"/>
      <c r="I644" s="29"/>
    </row>
    <row r="645" spans="1:9" ht="15" x14ac:dyDescent="0.2">
      <c r="A645" s="13"/>
      <c r="B645" s="28"/>
      <c r="C645" s="27"/>
      <c r="D645" s="28"/>
      <c r="E645" s="28"/>
      <c r="F645" s="36"/>
      <c r="G645" s="29"/>
      <c r="H645" s="28"/>
      <c r="I645" s="29"/>
    </row>
    <row r="646" spans="1:9" ht="15" x14ac:dyDescent="0.2">
      <c r="A646" s="13"/>
      <c r="B646" s="28"/>
      <c r="C646" s="27"/>
      <c r="D646" s="28"/>
      <c r="E646" s="28"/>
      <c r="F646" s="36"/>
      <c r="G646" s="29"/>
      <c r="H646" s="28"/>
      <c r="I646" s="29"/>
    </row>
    <row r="647" spans="1:9" ht="15" x14ac:dyDescent="0.2">
      <c r="A647" s="13"/>
      <c r="B647" s="28"/>
      <c r="C647" s="27"/>
      <c r="D647" s="28"/>
      <c r="E647" s="28"/>
      <c r="F647" s="36"/>
      <c r="G647" s="29"/>
      <c r="H647" s="28"/>
      <c r="I647" s="29"/>
    </row>
    <row r="648" spans="1:9" ht="15" x14ac:dyDescent="0.2">
      <c r="A648" s="13"/>
      <c r="B648" s="28"/>
      <c r="C648" s="27"/>
      <c r="D648" s="28"/>
      <c r="E648" s="28"/>
      <c r="F648" s="36"/>
      <c r="G648" s="29"/>
      <c r="H648" s="28"/>
      <c r="I648" s="29"/>
    </row>
    <row r="649" spans="1:9" ht="15" x14ac:dyDescent="0.2">
      <c r="A649" s="13"/>
      <c r="B649" s="28"/>
      <c r="C649" s="27"/>
      <c r="D649" s="28"/>
      <c r="E649" s="28"/>
      <c r="F649" s="36"/>
      <c r="G649" s="29"/>
      <c r="H649" s="28"/>
      <c r="I649" s="29"/>
    </row>
    <row r="650" spans="1:9" ht="15" x14ac:dyDescent="0.2">
      <c r="A650" s="13"/>
      <c r="B650" s="28"/>
      <c r="C650" s="27"/>
      <c r="D650" s="28"/>
      <c r="E650" s="28"/>
      <c r="F650" s="36"/>
      <c r="G650" s="29"/>
      <c r="H650" s="28"/>
      <c r="I650" s="29"/>
    </row>
    <row r="651" spans="1:9" ht="15" x14ac:dyDescent="0.2">
      <c r="A651" s="13"/>
      <c r="B651" s="28"/>
      <c r="C651" s="27"/>
      <c r="D651" s="28"/>
      <c r="E651" s="28"/>
      <c r="F651" s="36"/>
      <c r="G651" s="29"/>
      <c r="H651" s="28"/>
      <c r="I651" s="29"/>
    </row>
    <row r="652" spans="1:9" ht="15" x14ac:dyDescent="0.2">
      <c r="A652" s="13"/>
      <c r="B652" s="28"/>
      <c r="C652" s="27"/>
      <c r="D652" s="28"/>
      <c r="E652" s="28"/>
      <c r="F652" s="36"/>
      <c r="G652" s="29"/>
      <c r="H652" s="28"/>
      <c r="I652" s="29"/>
    </row>
    <row r="653" spans="1:9" ht="15" x14ac:dyDescent="0.2">
      <c r="A653" s="13"/>
      <c r="B653" s="28"/>
      <c r="C653" s="27"/>
      <c r="D653" s="28"/>
      <c r="E653" s="28"/>
      <c r="F653" s="36"/>
      <c r="G653" s="29"/>
      <c r="H653" s="28"/>
      <c r="I653" s="29"/>
    </row>
    <row r="654" spans="1:9" ht="15" x14ac:dyDescent="0.2">
      <c r="A654" s="13"/>
      <c r="B654" s="28"/>
      <c r="C654" s="27"/>
      <c r="D654" s="28"/>
      <c r="E654" s="28"/>
      <c r="F654" s="36"/>
      <c r="G654" s="29"/>
      <c r="H654" s="28"/>
      <c r="I654" s="29"/>
    </row>
    <row r="655" spans="1:9" ht="15" x14ac:dyDescent="0.2">
      <c r="A655" s="13"/>
      <c r="B655" s="28"/>
      <c r="C655" s="27"/>
      <c r="D655" s="28"/>
      <c r="E655" s="28"/>
      <c r="F655" s="36"/>
      <c r="G655" s="29"/>
      <c r="H655" s="28"/>
      <c r="I655" s="29"/>
    </row>
    <row r="656" spans="1:9" ht="15" x14ac:dyDescent="0.2">
      <c r="A656" s="13"/>
      <c r="B656" s="28"/>
      <c r="C656" s="27"/>
      <c r="D656" s="28"/>
      <c r="E656" s="28"/>
      <c r="F656" s="36"/>
      <c r="G656" s="29"/>
      <c r="H656" s="28"/>
      <c r="I656" s="29"/>
    </row>
    <row r="657" spans="1:9" ht="15" x14ac:dyDescent="0.2">
      <c r="A657" s="13"/>
      <c r="B657" s="28"/>
      <c r="C657" s="27"/>
      <c r="D657" s="28"/>
      <c r="E657" s="28"/>
      <c r="F657" s="36"/>
      <c r="G657" s="29"/>
      <c r="H657" s="28"/>
      <c r="I657" s="29"/>
    </row>
    <row r="658" spans="1:9" ht="15" x14ac:dyDescent="0.2">
      <c r="A658" s="13"/>
      <c r="B658" s="28"/>
      <c r="C658" s="27"/>
      <c r="D658" s="28"/>
      <c r="E658" s="28"/>
      <c r="F658" s="36"/>
      <c r="G658" s="29"/>
      <c r="H658" s="28"/>
      <c r="I658" s="29"/>
    </row>
    <row r="659" spans="1:9" ht="15" x14ac:dyDescent="0.2">
      <c r="A659" s="13"/>
      <c r="B659" s="28"/>
      <c r="C659" s="27"/>
      <c r="D659" s="28"/>
      <c r="E659" s="28"/>
      <c r="F659" s="36"/>
      <c r="G659" s="29"/>
      <c r="H659" s="28"/>
      <c r="I659" s="29"/>
    </row>
    <row r="660" spans="1:9" ht="15" x14ac:dyDescent="0.2">
      <c r="A660" s="13"/>
      <c r="B660" s="28"/>
      <c r="C660" s="27"/>
      <c r="D660" s="28"/>
      <c r="E660" s="28"/>
      <c r="F660" s="36"/>
      <c r="G660" s="29"/>
      <c r="H660" s="28"/>
      <c r="I660" s="29"/>
    </row>
    <row r="661" spans="1:9" ht="15" x14ac:dyDescent="0.2">
      <c r="A661" s="13"/>
      <c r="B661" s="28"/>
      <c r="C661" s="27"/>
      <c r="D661" s="28"/>
      <c r="E661" s="28"/>
      <c r="F661" s="36"/>
      <c r="G661" s="29"/>
      <c r="H661" s="28"/>
      <c r="I661" s="29"/>
    </row>
    <row r="662" spans="1:9" ht="15" x14ac:dyDescent="0.2">
      <c r="A662" s="13"/>
      <c r="B662" s="28"/>
      <c r="C662" s="27"/>
      <c r="D662" s="28"/>
      <c r="E662" s="28"/>
      <c r="F662" s="36"/>
      <c r="G662" s="29"/>
      <c r="H662" s="28"/>
      <c r="I662" s="29"/>
    </row>
    <row r="663" spans="1:9" ht="15" x14ac:dyDescent="0.2">
      <c r="A663" s="13"/>
      <c r="B663" s="28"/>
      <c r="C663" s="27"/>
      <c r="D663" s="28"/>
      <c r="E663" s="28"/>
      <c r="F663" s="36"/>
      <c r="G663" s="29"/>
      <c r="H663" s="28"/>
      <c r="I663" s="29"/>
    </row>
    <row r="664" spans="1:9" ht="15" x14ac:dyDescent="0.2">
      <c r="A664" s="13"/>
      <c r="B664" s="28"/>
      <c r="C664" s="27"/>
      <c r="D664" s="28"/>
      <c r="E664" s="28"/>
      <c r="F664" s="36"/>
      <c r="G664" s="29"/>
      <c r="H664" s="28"/>
      <c r="I664" s="29"/>
    </row>
    <row r="665" spans="1:9" ht="15" x14ac:dyDescent="0.2">
      <c r="A665" s="13"/>
      <c r="B665" s="28"/>
      <c r="C665" s="27"/>
      <c r="D665" s="28"/>
      <c r="E665" s="28"/>
      <c r="F665" s="36"/>
      <c r="G665" s="29"/>
      <c r="H665" s="28"/>
      <c r="I665" s="29"/>
    </row>
    <row r="666" spans="1:9" ht="15" x14ac:dyDescent="0.2">
      <c r="A666" s="13"/>
      <c r="B666" s="28"/>
      <c r="C666" s="27"/>
      <c r="D666" s="28"/>
      <c r="E666" s="28"/>
      <c r="F666" s="36"/>
      <c r="G666" s="29"/>
      <c r="H666" s="28"/>
      <c r="I666" s="29"/>
    </row>
    <row r="667" spans="1:9" ht="15" x14ac:dyDescent="0.2">
      <c r="A667" s="13"/>
      <c r="B667" s="28"/>
      <c r="C667" s="27"/>
      <c r="D667" s="28"/>
      <c r="E667" s="28"/>
      <c r="F667" s="36"/>
      <c r="G667" s="29"/>
      <c r="H667" s="28"/>
      <c r="I667" s="29"/>
    </row>
    <row r="668" spans="1:9" ht="15" x14ac:dyDescent="0.2">
      <c r="A668" s="13"/>
      <c r="B668" s="28"/>
      <c r="C668" s="27"/>
      <c r="D668" s="28"/>
      <c r="E668" s="28"/>
      <c r="F668" s="36"/>
      <c r="G668" s="29"/>
      <c r="H668" s="28"/>
      <c r="I668" s="29"/>
    </row>
    <row r="669" spans="1:9" ht="15" x14ac:dyDescent="0.2">
      <c r="A669" s="13"/>
      <c r="B669" s="28"/>
      <c r="C669" s="27"/>
      <c r="D669" s="28"/>
      <c r="E669" s="28"/>
      <c r="F669" s="36"/>
      <c r="G669" s="29"/>
      <c r="H669" s="28"/>
      <c r="I669" s="29"/>
    </row>
    <row r="670" spans="1:9" ht="15" x14ac:dyDescent="0.2">
      <c r="A670" s="13"/>
      <c r="B670" s="28"/>
      <c r="C670" s="27"/>
      <c r="D670" s="28"/>
      <c r="E670" s="28"/>
      <c r="F670" s="36"/>
      <c r="G670" s="29"/>
      <c r="H670" s="28"/>
      <c r="I670" s="29"/>
    </row>
    <row r="671" spans="1:9" ht="15" x14ac:dyDescent="0.2">
      <c r="A671" s="13"/>
      <c r="B671" s="28"/>
      <c r="C671" s="27"/>
      <c r="D671" s="28"/>
      <c r="E671" s="28"/>
      <c r="F671" s="36"/>
      <c r="G671" s="29"/>
      <c r="H671" s="28"/>
      <c r="I671" s="29"/>
    </row>
    <row r="672" spans="1:9" ht="15" x14ac:dyDescent="0.2">
      <c r="A672" s="13"/>
      <c r="B672" s="28"/>
      <c r="C672" s="27"/>
      <c r="D672" s="28"/>
      <c r="E672" s="28"/>
      <c r="F672" s="36"/>
      <c r="G672" s="29"/>
      <c r="H672" s="28"/>
      <c r="I672" s="29"/>
    </row>
    <row r="673" spans="1:9" ht="15" x14ac:dyDescent="0.2">
      <c r="A673" s="13"/>
      <c r="B673" s="28"/>
      <c r="C673" s="27"/>
      <c r="D673" s="28"/>
      <c r="E673" s="28"/>
      <c r="F673" s="36"/>
      <c r="G673" s="29"/>
      <c r="H673" s="28"/>
      <c r="I673" s="29"/>
    </row>
    <row r="674" spans="1:9" ht="15" x14ac:dyDescent="0.2">
      <c r="A674" s="13"/>
      <c r="B674" s="28"/>
      <c r="C674" s="27"/>
      <c r="D674" s="28"/>
      <c r="E674" s="28"/>
      <c r="F674" s="36"/>
      <c r="G674" s="29"/>
      <c r="H674" s="28"/>
      <c r="I674" s="29"/>
    </row>
    <row r="675" spans="1:9" ht="15" x14ac:dyDescent="0.2">
      <c r="A675" s="13"/>
      <c r="B675" s="28"/>
      <c r="C675" s="27"/>
      <c r="D675" s="28"/>
      <c r="E675" s="28"/>
      <c r="F675" s="36"/>
      <c r="G675" s="29"/>
      <c r="H675" s="28"/>
      <c r="I675" s="29"/>
    </row>
    <row r="676" spans="1:9" ht="15" x14ac:dyDescent="0.2">
      <c r="A676" s="13"/>
      <c r="B676" s="28"/>
      <c r="C676" s="27"/>
      <c r="D676" s="28"/>
      <c r="E676" s="28"/>
      <c r="F676" s="36"/>
      <c r="G676" s="29"/>
      <c r="H676" s="28"/>
      <c r="I676" s="29"/>
    </row>
    <row r="677" spans="1:9" ht="15" x14ac:dyDescent="0.2">
      <c r="A677" s="13"/>
      <c r="B677" s="28"/>
      <c r="C677" s="27"/>
      <c r="D677" s="28"/>
      <c r="E677" s="28"/>
      <c r="F677" s="36"/>
      <c r="G677" s="29"/>
      <c r="H677" s="28"/>
      <c r="I677" s="29"/>
    </row>
    <row r="678" spans="1:9" ht="15" x14ac:dyDescent="0.2">
      <c r="A678" s="13"/>
      <c r="B678" s="28"/>
      <c r="C678" s="27"/>
      <c r="D678" s="28"/>
      <c r="E678" s="28"/>
      <c r="F678" s="36"/>
      <c r="G678" s="29"/>
      <c r="H678" s="28"/>
      <c r="I678" s="29"/>
    </row>
    <row r="679" spans="1:9" ht="15" x14ac:dyDescent="0.2">
      <c r="A679" s="13"/>
      <c r="B679" s="28"/>
      <c r="C679" s="27"/>
      <c r="D679" s="28"/>
      <c r="E679" s="28"/>
      <c r="F679" s="36"/>
      <c r="G679" s="29"/>
      <c r="H679" s="28"/>
      <c r="I679" s="29"/>
    </row>
    <row r="680" spans="1:9" ht="15" x14ac:dyDescent="0.2">
      <c r="A680" s="13"/>
      <c r="B680" s="28"/>
      <c r="C680" s="27"/>
      <c r="D680" s="28"/>
      <c r="E680" s="28"/>
      <c r="F680" s="36"/>
      <c r="G680" s="29"/>
      <c r="H680" s="28"/>
      <c r="I680" s="29"/>
    </row>
    <row r="681" spans="1:9" ht="15" x14ac:dyDescent="0.2">
      <c r="A681" s="13"/>
      <c r="B681" s="28"/>
      <c r="C681" s="27"/>
      <c r="D681" s="28"/>
      <c r="E681" s="28"/>
      <c r="F681" s="36"/>
      <c r="G681" s="29"/>
      <c r="H681" s="28"/>
      <c r="I681" s="29"/>
    </row>
    <row r="682" spans="1:9" ht="15" x14ac:dyDescent="0.2">
      <c r="A682" s="13"/>
      <c r="B682" s="28"/>
      <c r="C682" s="27"/>
      <c r="D682" s="28"/>
      <c r="E682" s="28"/>
      <c r="F682" s="36"/>
      <c r="G682" s="29"/>
      <c r="H682" s="28"/>
      <c r="I682" s="29"/>
    </row>
    <row r="683" spans="1:9" ht="15" x14ac:dyDescent="0.2">
      <c r="A683" s="13"/>
      <c r="B683" s="28"/>
      <c r="C683" s="27"/>
      <c r="D683" s="28"/>
      <c r="E683" s="28"/>
      <c r="F683" s="36"/>
      <c r="G683" s="29"/>
      <c r="H683" s="28"/>
      <c r="I683" s="29"/>
    </row>
    <row r="684" spans="1:9" ht="15" x14ac:dyDescent="0.2">
      <c r="A684" s="13"/>
      <c r="B684" s="28"/>
      <c r="C684" s="27"/>
      <c r="D684" s="28"/>
      <c r="E684" s="28"/>
      <c r="F684" s="36"/>
      <c r="G684" s="29"/>
      <c r="H684" s="28"/>
      <c r="I684" s="29"/>
    </row>
    <row r="685" spans="1:9" ht="15" x14ac:dyDescent="0.2">
      <c r="A685" s="13"/>
      <c r="B685" s="28"/>
      <c r="C685" s="27"/>
      <c r="D685" s="28"/>
      <c r="E685" s="28"/>
      <c r="F685" s="36"/>
      <c r="G685" s="29"/>
      <c r="H685" s="28"/>
      <c r="I685" s="29"/>
    </row>
    <row r="686" spans="1:9" ht="15" x14ac:dyDescent="0.2">
      <c r="A686" s="13"/>
      <c r="B686" s="28"/>
      <c r="C686" s="27"/>
      <c r="D686" s="28"/>
      <c r="E686" s="28"/>
      <c r="F686" s="36"/>
      <c r="G686" s="29"/>
      <c r="H686" s="28"/>
      <c r="I686" s="29"/>
    </row>
    <row r="687" spans="1:9" ht="15" x14ac:dyDescent="0.2">
      <c r="A687" s="13"/>
      <c r="B687" s="28"/>
      <c r="C687" s="27"/>
      <c r="D687" s="28"/>
      <c r="E687" s="28"/>
      <c r="F687" s="36"/>
      <c r="G687" s="29"/>
      <c r="H687" s="28"/>
      <c r="I687" s="29"/>
    </row>
    <row r="688" spans="1:9" ht="15" x14ac:dyDescent="0.2">
      <c r="A688" s="13"/>
      <c r="B688" s="28"/>
      <c r="C688" s="27"/>
      <c r="D688" s="28"/>
      <c r="E688" s="28"/>
      <c r="F688" s="36"/>
      <c r="G688" s="29"/>
      <c r="H688" s="28"/>
      <c r="I688" s="29"/>
    </row>
    <row r="689" spans="1:9" ht="15" x14ac:dyDescent="0.2">
      <c r="A689" s="13"/>
      <c r="B689" s="28"/>
      <c r="C689" s="27"/>
      <c r="D689" s="28"/>
      <c r="E689" s="28"/>
      <c r="F689" s="36"/>
      <c r="G689" s="29"/>
      <c r="H689" s="28"/>
      <c r="I689" s="29"/>
    </row>
    <row r="690" spans="1:9" ht="15" x14ac:dyDescent="0.2">
      <c r="A690" s="13"/>
      <c r="B690" s="28"/>
      <c r="C690" s="27"/>
      <c r="D690" s="28"/>
      <c r="E690" s="28"/>
      <c r="F690" s="36"/>
      <c r="G690" s="29"/>
      <c r="H690" s="28"/>
      <c r="I690" s="29"/>
    </row>
    <row r="691" spans="1:9" ht="15" x14ac:dyDescent="0.2">
      <c r="A691" s="13"/>
      <c r="B691" s="28"/>
      <c r="C691" s="27"/>
      <c r="D691" s="28"/>
      <c r="E691" s="28"/>
      <c r="F691" s="36"/>
      <c r="G691" s="29"/>
      <c r="H691" s="28"/>
      <c r="I691" s="29"/>
    </row>
    <row r="692" spans="1:9" ht="15" x14ac:dyDescent="0.2">
      <c r="A692" s="13"/>
      <c r="B692" s="28"/>
      <c r="C692" s="27"/>
      <c r="D692" s="28"/>
      <c r="E692" s="28"/>
      <c r="F692" s="36"/>
      <c r="G692" s="29"/>
      <c r="H692" s="28"/>
      <c r="I692" s="29"/>
    </row>
    <row r="693" spans="1:9" ht="15" x14ac:dyDescent="0.2">
      <c r="A693" s="13"/>
      <c r="B693" s="28"/>
      <c r="C693" s="27"/>
      <c r="D693" s="28"/>
      <c r="E693" s="28"/>
      <c r="F693" s="36"/>
      <c r="G693" s="29"/>
      <c r="H693" s="28"/>
      <c r="I693" s="29"/>
    </row>
    <row r="694" spans="1:9" ht="15" x14ac:dyDescent="0.2">
      <c r="A694" s="13"/>
      <c r="B694" s="28"/>
      <c r="C694" s="27"/>
      <c r="D694" s="28"/>
      <c r="E694" s="28"/>
      <c r="F694" s="36"/>
      <c r="G694" s="29"/>
      <c r="H694" s="28"/>
      <c r="I694" s="29"/>
    </row>
    <row r="695" spans="1:9" ht="15" x14ac:dyDescent="0.2">
      <c r="A695" s="13"/>
      <c r="B695" s="28"/>
      <c r="C695" s="27"/>
      <c r="D695" s="28"/>
      <c r="E695" s="28"/>
      <c r="F695" s="36"/>
      <c r="G695" s="29"/>
      <c r="H695" s="28"/>
      <c r="I695" s="29"/>
    </row>
    <row r="696" spans="1:9" ht="15" x14ac:dyDescent="0.2">
      <c r="A696" s="13"/>
      <c r="B696" s="28"/>
      <c r="C696" s="27"/>
      <c r="D696" s="28"/>
      <c r="E696" s="28"/>
      <c r="F696" s="36"/>
      <c r="G696" s="29"/>
      <c r="H696" s="28"/>
      <c r="I696" s="29"/>
    </row>
    <row r="697" spans="1:9" ht="15" x14ac:dyDescent="0.2">
      <c r="A697" s="13"/>
      <c r="B697" s="28"/>
      <c r="C697" s="27"/>
      <c r="D697" s="28"/>
      <c r="E697" s="28"/>
      <c r="F697" s="36"/>
      <c r="G697" s="29"/>
      <c r="H697" s="28"/>
      <c r="I697" s="29"/>
    </row>
    <row r="698" spans="1:9" ht="15" x14ac:dyDescent="0.2">
      <c r="A698" s="13"/>
      <c r="B698" s="28"/>
      <c r="C698" s="27"/>
      <c r="D698" s="28"/>
      <c r="E698" s="28"/>
      <c r="F698" s="36"/>
      <c r="G698" s="29"/>
      <c r="H698" s="28"/>
      <c r="I698" s="29"/>
    </row>
    <row r="699" spans="1:9" ht="15" x14ac:dyDescent="0.2">
      <c r="A699" s="13"/>
      <c r="B699" s="28"/>
      <c r="C699" s="27"/>
      <c r="D699" s="28"/>
      <c r="E699" s="28"/>
      <c r="F699" s="36"/>
      <c r="G699" s="29"/>
      <c r="H699" s="28"/>
      <c r="I699" s="29"/>
    </row>
    <row r="700" spans="1:9" ht="15" x14ac:dyDescent="0.2">
      <c r="A700" s="13"/>
      <c r="B700" s="28"/>
      <c r="C700" s="27"/>
      <c r="D700" s="28"/>
      <c r="E700" s="28"/>
      <c r="F700" s="36"/>
      <c r="G700" s="29"/>
      <c r="H700" s="28"/>
      <c r="I700" s="29"/>
    </row>
    <row r="701" spans="1:9" ht="15" x14ac:dyDescent="0.2">
      <c r="A701" s="13"/>
      <c r="B701" s="28"/>
      <c r="C701" s="27"/>
      <c r="D701" s="28"/>
      <c r="E701" s="28"/>
      <c r="F701" s="36"/>
      <c r="G701" s="29"/>
      <c r="H701" s="28"/>
      <c r="I701" s="29"/>
    </row>
    <row r="702" spans="1:9" ht="15" x14ac:dyDescent="0.2">
      <c r="A702" s="13"/>
      <c r="B702" s="28"/>
      <c r="C702" s="27"/>
      <c r="D702" s="28"/>
      <c r="E702" s="28"/>
      <c r="F702" s="36"/>
      <c r="G702" s="29"/>
      <c r="H702" s="28"/>
      <c r="I702" s="29"/>
    </row>
    <row r="703" spans="1:9" ht="15" x14ac:dyDescent="0.2">
      <c r="A703" s="13"/>
      <c r="B703" s="28"/>
      <c r="C703" s="27"/>
      <c r="D703" s="28"/>
      <c r="E703" s="28"/>
      <c r="F703" s="36"/>
      <c r="G703" s="29"/>
      <c r="H703" s="28"/>
      <c r="I703" s="29"/>
    </row>
    <row r="704" spans="1:9" ht="15" x14ac:dyDescent="0.2">
      <c r="A704" s="13"/>
      <c r="B704" s="28"/>
      <c r="C704" s="27"/>
      <c r="D704" s="28"/>
      <c r="E704" s="28"/>
      <c r="F704" s="36"/>
      <c r="G704" s="29"/>
      <c r="H704" s="28"/>
      <c r="I704" s="29"/>
    </row>
    <row r="705" spans="1:9" ht="15" x14ac:dyDescent="0.2">
      <c r="A705" s="13"/>
      <c r="B705" s="28"/>
      <c r="C705" s="27"/>
      <c r="D705" s="28"/>
      <c r="E705" s="28"/>
      <c r="F705" s="36"/>
      <c r="G705" s="29"/>
      <c r="H705" s="28"/>
      <c r="I705" s="29"/>
    </row>
    <row r="706" spans="1:9" ht="15" x14ac:dyDescent="0.2">
      <c r="A706" s="13"/>
      <c r="B706" s="28"/>
      <c r="C706" s="27"/>
      <c r="D706" s="28"/>
      <c r="E706" s="28"/>
      <c r="F706" s="36"/>
      <c r="G706" s="29"/>
      <c r="H706" s="28"/>
      <c r="I706" s="29"/>
    </row>
    <row r="707" spans="1:9" ht="15" x14ac:dyDescent="0.2">
      <c r="A707" s="13"/>
      <c r="B707" s="28"/>
      <c r="C707" s="27"/>
      <c r="D707" s="28"/>
      <c r="E707" s="28"/>
      <c r="F707" s="36"/>
      <c r="G707" s="29"/>
      <c r="H707" s="28"/>
      <c r="I707" s="29"/>
    </row>
    <row r="708" spans="1:9" ht="15" x14ac:dyDescent="0.2">
      <c r="A708" s="13"/>
      <c r="B708" s="28"/>
      <c r="C708" s="27"/>
      <c r="D708" s="28"/>
      <c r="E708" s="28"/>
      <c r="F708" s="36"/>
      <c r="G708" s="29"/>
      <c r="H708" s="28"/>
      <c r="I708" s="29"/>
    </row>
    <row r="709" spans="1:9" ht="15" x14ac:dyDescent="0.2">
      <c r="A709" s="13"/>
      <c r="B709" s="28"/>
      <c r="C709" s="27"/>
      <c r="D709" s="28"/>
      <c r="E709" s="28"/>
      <c r="F709" s="36"/>
      <c r="G709" s="29"/>
      <c r="H709" s="28"/>
      <c r="I709" s="29"/>
    </row>
    <row r="710" spans="1:9" ht="15" x14ac:dyDescent="0.2">
      <c r="A710" s="13"/>
      <c r="B710" s="28"/>
      <c r="C710" s="27"/>
      <c r="D710" s="28"/>
      <c r="E710" s="28"/>
      <c r="F710" s="36"/>
      <c r="G710" s="29"/>
      <c r="H710" s="28"/>
      <c r="I710" s="29"/>
    </row>
    <row r="711" spans="1:9" ht="15" x14ac:dyDescent="0.2">
      <c r="A711" s="13"/>
      <c r="B711" s="28"/>
      <c r="C711" s="27"/>
      <c r="D711" s="28"/>
      <c r="E711" s="28"/>
      <c r="F711" s="36"/>
      <c r="G711" s="29"/>
      <c r="H711" s="28"/>
      <c r="I711" s="29"/>
    </row>
    <row r="712" spans="1:9" ht="15" x14ac:dyDescent="0.2">
      <c r="A712" s="13"/>
      <c r="B712" s="28"/>
      <c r="C712" s="27"/>
      <c r="D712" s="28"/>
      <c r="E712" s="28"/>
      <c r="F712" s="36"/>
      <c r="G712" s="29"/>
      <c r="H712" s="28"/>
      <c r="I712" s="29"/>
    </row>
    <row r="713" spans="1:9" ht="15" x14ac:dyDescent="0.2">
      <c r="A713" s="13"/>
      <c r="B713" s="28"/>
      <c r="C713" s="27"/>
      <c r="D713" s="28"/>
      <c r="E713" s="28"/>
      <c r="F713" s="36"/>
      <c r="G713" s="29"/>
      <c r="H713" s="28"/>
      <c r="I713" s="29"/>
    </row>
    <row r="714" spans="1:9" ht="15" x14ac:dyDescent="0.2">
      <c r="A714" s="13"/>
      <c r="B714" s="28"/>
      <c r="C714" s="27"/>
      <c r="D714" s="28"/>
      <c r="E714" s="28"/>
      <c r="F714" s="36"/>
      <c r="G714" s="29"/>
      <c r="H714" s="28"/>
      <c r="I714" s="29"/>
    </row>
    <row r="715" spans="1:9" ht="15" x14ac:dyDescent="0.2">
      <c r="A715" s="13"/>
      <c r="B715" s="28"/>
      <c r="C715" s="27"/>
      <c r="D715" s="28"/>
      <c r="E715" s="28"/>
      <c r="F715" s="36"/>
      <c r="G715" s="29"/>
      <c r="H715" s="28"/>
      <c r="I715" s="29"/>
    </row>
    <row r="716" spans="1:9" ht="15" x14ac:dyDescent="0.2">
      <c r="A716" s="13"/>
      <c r="B716" s="28"/>
      <c r="C716" s="27"/>
      <c r="D716" s="28"/>
      <c r="E716" s="28"/>
      <c r="F716" s="36"/>
      <c r="G716" s="29"/>
      <c r="H716" s="28"/>
      <c r="I716" s="29"/>
    </row>
    <row r="717" spans="1:9" ht="15" x14ac:dyDescent="0.2">
      <c r="A717" s="13"/>
      <c r="B717" s="28"/>
      <c r="C717" s="27"/>
      <c r="D717" s="28"/>
      <c r="E717" s="28"/>
      <c r="F717" s="36"/>
      <c r="G717" s="29"/>
      <c r="H717" s="28"/>
      <c r="I717" s="29"/>
    </row>
    <row r="718" spans="1:9" ht="15" x14ac:dyDescent="0.2">
      <c r="A718" s="13"/>
      <c r="B718" s="28"/>
      <c r="C718" s="27"/>
      <c r="D718" s="28"/>
      <c r="E718" s="28"/>
      <c r="F718" s="36"/>
      <c r="G718" s="29"/>
      <c r="H718" s="28"/>
      <c r="I718" s="29"/>
    </row>
    <row r="719" spans="1:9" ht="15" x14ac:dyDescent="0.2">
      <c r="A719" s="13"/>
      <c r="B719" s="28"/>
      <c r="C719" s="27"/>
      <c r="D719" s="28"/>
      <c r="E719" s="28"/>
      <c r="F719" s="36"/>
      <c r="G719" s="29"/>
      <c r="H719" s="28"/>
      <c r="I719" s="29"/>
    </row>
    <row r="720" spans="1:9" ht="15" x14ac:dyDescent="0.2">
      <c r="A720" s="13"/>
      <c r="B720" s="28"/>
      <c r="C720" s="27"/>
      <c r="D720" s="28"/>
      <c r="E720" s="28"/>
      <c r="F720" s="36"/>
      <c r="G720" s="29"/>
      <c r="H720" s="28"/>
      <c r="I720" s="29"/>
    </row>
    <row r="721" spans="1:9" ht="15" x14ac:dyDescent="0.2">
      <c r="A721" s="13"/>
      <c r="B721" s="28"/>
      <c r="C721" s="27"/>
      <c r="D721" s="28"/>
      <c r="E721" s="28"/>
      <c r="F721" s="36"/>
      <c r="G721" s="29"/>
      <c r="H721" s="28"/>
      <c r="I721" s="29"/>
    </row>
    <row r="722" spans="1:9" ht="15" x14ac:dyDescent="0.2">
      <c r="A722" s="13"/>
      <c r="B722" s="28"/>
      <c r="C722" s="27"/>
      <c r="D722" s="28"/>
      <c r="E722" s="28"/>
      <c r="F722" s="36"/>
      <c r="G722" s="29"/>
      <c r="H722" s="28"/>
      <c r="I722" s="29"/>
    </row>
    <row r="723" spans="1:9" ht="15" x14ac:dyDescent="0.2">
      <c r="A723" s="13"/>
      <c r="B723" s="28"/>
      <c r="C723" s="27"/>
      <c r="D723" s="28"/>
      <c r="E723" s="28"/>
      <c r="F723" s="36"/>
      <c r="G723" s="29"/>
      <c r="H723" s="28"/>
      <c r="I723" s="29"/>
    </row>
    <row r="724" spans="1:9" ht="15" x14ac:dyDescent="0.2">
      <c r="A724" s="13"/>
      <c r="B724" s="28"/>
      <c r="C724" s="27"/>
      <c r="D724" s="28"/>
      <c r="E724" s="28"/>
      <c r="F724" s="36"/>
      <c r="G724" s="29"/>
      <c r="H724" s="28"/>
      <c r="I724" s="29"/>
    </row>
    <row r="725" spans="1:9" ht="15" x14ac:dyDescent="0.2">
      <c r="A725" s="13"/>
      <c r="B725" s="28"/>
      <c r="C725" s="27"/>
      <c r="D725" s="28"/>
      <c r="E725" s="28"/>
      <c r="F725" s="36"/>
      <c r="G725" s="29"/>
      <c r="H725" s="28"/>
      <c r="I725" s="29"/>
    </row>
    <row r="726" spans="1:9" ht="15" x14ac:dyDescent="0.2">
      <c r="A726" s="13"/>
      <c r="B726" s="28"/>
      <c r="C726" s="27"/>
      <c r="D726" s="28"/>
      <c r="E726" s="28"/>
      <c r="F726" s="36"/>
      <c r="G726" s="29"/>
      <c r="H726" s="28"/>
      <c r="I726" s="29"/>
    </row>
    <row r="727" spans="1:9" ht="15" x14ac:dyDescent="0.2">
      <c r="A727" s="13"/>
      <c r="B727" s="28"/>
      <c r="C727" s="27"/>
      <c r="D727" s="28"/>
      <c r="E727" s="28"/>
      <c r="F727" s="36"/>
      <c r="G727" s="29"/>
      <c r="H727" s="28"/>
      <c r="I727" s="29"/>
    </row>
    <row r="728" spans="1:9" ht="15" x14ac:dyDescent="0.2">
      <c r="A728" s="13"/>
      <c r="B728" s="28"/>
      <c r="C728" s="27"/>
      <c r="D728" s="28"/>
      <c r="E728" s="28"/>
      <c r="F728" s="36"/>
      <c r="G728" s="29"/>
      <c r="H728" s="28"/>
      <c r="I728" s="29"/>
    </row>
    <row r="729" spans="1:9" ht="15" x14ac:dyDescent="0.2">
      <c r="A729" s="13"/>
      <c r="B729" s="28"/>
      <c r="C729" s="27"/>
      <c r="D729" s="28"/>
      <c r="E729" s="28"/>
      <c r="F729" s="36"/>
      <c r="G729" s="29"/>
      <c r="H729" s="28"/>
      <c r="I729" s="29"/>
    </row>
    <row r="730" spans="1:9" ht="15" x14ac:dyDescent="0.2">
      <c r="A730" s="13"/>
      <c r="B730" s="28"/>
      <c r="C730" s="27"/>
      <c r="D730" s="28"/>
      <c r="E730" s="28"/>
      <c r="F730" s="36"/>
      <c r="G730" s="29"/>
      <c r="H730" s="28"/>
      <c r="I730" s="29"/>
    </row>
    <row r="731" spans="1:9" ht="15" x14ac:dyDescent="0.2">
      <c r="A731" s="13"/>
      <c r="B731" s="28"/>
      <c r="C731" s="27"/>
      <c r="D731" s="28"/>
      <c r="E731" s="28"/>
      <c r="F731" s="36"/>
      <c r="G731" s="29"/>
      <c r="H731" s="28"/>
      <c r="I731" s="29"/>
    </row>
    <row r="732" spans="1:9" ht="15" x14ac:dyDescent="0.2">
      <c r="A732" s="13"/>
      <c r="B732" s="28"/>
      <c r="C732" s="27"/>
      <c r="D732" s="28"/>
      <c r="E732" s="28"/>
      <c r="F732" s="36"/>
      <c r="G732" s="29"/>
      <c r="H732" s="28"/>
      <c r="I732" s="29"/>
    </row>
    <row r="733" spans="1:9" ht="15" x14ac:dyDescent="0.2">
      <c r="A733" s="13"/>
      <c r="B733" s="28"/>
      <c r="C733" s="27"/>
      <c r="D733" s="28"/>
      <c r="E733" s="28"/>
      <c r="F733" s="36"/>
      <c r="G733" s="29"/>
      <c r="H733" s="28"/>
      <c r="I733" s="29"/>
    </row>
    <row r="734" spans="1:9" ht="15" x14ac:dyDescent="0.2">
      <c r="A734" s="13"/>
      <c r="B734" s="28"/>
      <c r="C734" s="27"/>
      <c r="D734" s="28"/>
      <c r="E734" s="28"/>
      <c r="F734" s="36"/>
      <c r="G734" s="29"/>
      <c r="H734" s="28"/>
      <c r="I734" s="29"/>
    </row>
    <row r="735" spans="1:9" ht="15" x14ac:dyDescent="0.2">
      <c r="A735" s="13"/>
      <c r="B735" s="28"/>
      <c r="C735" s="27"/>
      <c r="D735" s="28"/>
      <c r="E735" s="28"/>
      <c r="F735" s="36"/>
      <c r="G735" s="29"/>
      <c r="H735" s="28"/>
      <c r="I735" s="29"/>
    </row>
    <row r="736" spans="1:9" ht="15" x14ac:dyDescent="0.2">
      <c r="A736" s="13"/>
      <c r="B736" s="28"/>
      <c r="C736" s="27"/>
      <c r="D736" s="28"/>
      <c r="E736" s="28"/>
      <c r="F736" s="36"/>
      <c r="G736" s="29"/>
      <c r="H736" s="28"/>
      <c r="I736" s="29"/>
    </row>
    <row r="737" spans="1:9" ht="15" x14ac:dyDescent="0.2">
      <c r="A737" s="13"/>
      <c r="B737" s="28"/>
      <c r="C737" s="27"/>
      <c r="D737" s="28"/>
      <c r="E737" s="28"/>
      <c r="F737" s="36"/>
      <c r="G737" s="29"/>
      <c r="H737" s="28"/>
      <c r="I737" s="29"/>
    </row>
    <row r="738" spans="1:9" ht="15" x14ac:dyDescent="0.2">
      <c r="A738" s="13"/>
      <c r="B738" s="28"/>
      <c r="C738" s="27"/>
      <c r="D738" s="28"/>
      <c r="E738" s="28"/>
      <c r="F738" s="36"/>
      <c r="G738" s="29"/>
      <c r="H738" s="28"/>
      <c r="I738" s="29"/>
    </row>
    <row r="739" spans="1:9" ht="15" x14ac:dyDescent="0.2">
      <c r="A739" s="13"/>
      <c r="B739" s="28"/>
      <c r="C739" s="27"/>
      <c r="D739" s="28"/>
      <c r="E739" s="28"/>
      <c r="F739" s="36"/>
      <c r="G739" s="29"/>
      <c r="H739" s="28"/>
      <c r="I739" s="29"/>
    </row>
    <row r="740" spans="1:9" ht="15" x14ac:dyDescent="0.2">
      <c r="A740" s="13"/>
      <c r="B740" s="28"/>
      <c r="C740" s="27"/>
      <c r="D740" s="28"/>
      <c r="E740" s="28"/>
      <c r="F740" s="36"/>
      <c r="G740" s="29"/>
      <c r="H740" s="28"/>
      <c r="I740" s="29"/>
    </row>
    <row r="741" spans="1:9" ht="15" x14ac:dyDescent="0.2">
      <c r="A741" s="13"/>
      <c r="B741" s="28"/>
      <c r="C741" s="27"/>
      <c r="D741" s="28"/>
      <c r="E741" s="28"/>
      <c r="F741" s="36"/>
      <c r="G741" s="29"/>
      <c r="H741" s="28"/>
      <c r="I741" s="29"/>
    </row>
    <row r="742" spans="1:9" ht="15" x14ac:dyDescent="0.2">
      <c r="A742" s="13"/>
      <c r="B742" s="28"/>
      <c r="C742" s="27"/>
      <c r="D742" s="28"/>
      <c r="E742" s="28"/>
      <c r="F742" s="36"/>
      <c r="G742" s="29"/>
      <c r="H742" s="28"/>
      <c r="I742" s="29"/>
    </row>
    <row r="743" spans="1:9" ht="15" x14ac:dyDescent="0.2">
      <c r="A743" s="13"/>
      <c r="B743" s="28"/>
      <c r="C743" s="27"/>
      <c r="D743" s="28"/>
      <c r="E743" s="28"/>
      <c r="F743" s="36"/>
      <c r="G743" s="29"/>
      <c r="H743" s="28"/>
      <c r="I743" s="29"/>
    </row>
    <row r="744" spans="1:9" ht="15" x14ac:dyDescent="0.2">
      <c r="A744" s="13"/>
      <c r="B744" s="28"/>
      <c r="C744" s="27"/>
      <c r="D744" s="28"/>
      <c r="E744" s="28"/>
      <c r="F744" s="36"/>
      <c r="G744" s="29"/>
      <c r="H744" s="28"/>
      <c r="I744" s="29"/>
    </row>
    <row r="745" spans="1:9" ht="15" x14ac:dyDescent="0.2">
      <c r="A745" s="13"/>
      <c r="B745" s="28"/>
      <c r="C745" s="27"/>
      <c r="D745" s="28"/>
      <c r="E745" s="28"/>
      <c r="F745" s="36"/>
      <c r="G745" s="29"/>
      <c r="H745" s="28"/>
      <c r="I745" s="29"/>
    </row>
    <row r="746" spans="1:9" ht="15" x14ac:dyDescent="0.2">
      <c r="A746" s="13"/>
      <c r="B746" s="28"/>
      <c r="C746" s="27"/>
      <c r="D746" s="28"/>
      <c r="E746" s="28"/>
      <c r="F746" s="36"/>
      <c r="G746" s="29"/>
      <c r="H746" s="28"/>
      <c r="I746" s="29"/>
    </row>
    <row r="747" spans="1:9" ht="15" x14ac:dyDescent="0.2">
      <c r="A747" s="13"/>
      <c r="B747" s="28"/>
      <c r="C747" s="27"/>
      <c r="D747" s="28"/>
      <c r="E747" s="28"/>
      <c r="F747" s="36"/>
      <c r="G747" s="29"/>
      <c r="H747" s="28"/>
      <c r="I747" s="29"/>
    </row>
    <row r="748" spans="1:9" ht="15" x14ac:dyDescent="0.2">
      <c r="A748" s="13"/>
      <c r="B748" s="28"/>
      <c r="C748" s="27"/>
      <c r="D748" s="28"/>
      <c r="E748" s="28"/>
      <c r="F748" s="36"/>
      <c r="G748" s="29"/>
      <c r="H748" s="28"/>
      <c r="I748" s="29"/>
    </row>
    <row r="749" spans="1:9" ht="15" x14ac:dyDescent="0.2">
      <c r="A749" s="13"/>
      <c r="B749" s="28"/>
      <c r="C749" s="27"/>
      <c r="D749" s="28"/>
      <c r="E749" s="28"/>
      <c r="F749" s="36"/>
      <c r="G749" s="29"/>
      <c r="H749" s="28"/>
      <c r="I749" s="29"/>
    </row>
    <row r="750" spans="1:9" ht="15" x14ac:dyDescent="0.2">
      <c r="A750" s="13"/>
      <c r="B750" s="28"/>
      <c r="C750" s="27"/>
      <c r="D750" s="28"/>
      <c r="E750" s="28"/>
      <c r="F750" s="36"/>
      <c r="G750" s="29"/>
      <c r="H750" s="28"/>
      <c r="I750" s="29"/>
    </row>
    <row r="751" spans="1:9" ht="15" x14ac:dyDescent="0.2">
      <c r="A751" s="13"/>
      <c r="B751" s="28"/>
      <c r="C751" s="27"/>
      <c r="D751" s="28"/>
      <c r="E751" s="28"/>
      <c r="F751" s="36"/>
      <c r="G751" s="29"/>
      <c r="H751" s="28"/>
      <c r="I751" s="29"/>
    </row>
    <row r="752" spans="1:9" ht="15" x14ac:dyDescent="0.2">
      <c r="A752" s="13"/>
      <c r="B752" s="28"/>
      <c r="C752" s="27"/>
      <c r="D752" s="28"/>
      <c r="E752" s="28"/>
      <c r="F752" s="36"/>
      <c r="G752" s="29"/>
      <c r="H752" s="28"/>
      <c r="I752" s="29"/>
    </row>
    <row r="753" spans="1:9" ht="15" x14ac:dyDescent="0.2">
      <c r="A753" s="13"/>
      <c r="B753" s="28"/>
      <c r="C753" s="27"/>
      <c r="D753" s="28"/>
      <c r="E753" s="28"/>
      <c r="F753" s="36"/>
      <c r="G753" s="29"/>
      <c r="H753" s="28"/>
      <c r="I753" s="29"/>
    </row>
    <row r="754" spans="1:9" ht="15" x14ac:dyDescent="0.2">
      <c r="A754" s="13"/>
      <c r="B754" s="28"/>
      <c r="C754" s="27"/>
      <c r="D754" s="28"/>
      <c r="E754" s="28"/>
      <c r="F754" s="36"/>
      <c r="G754" s="29"/>
      <c r="H754" s="28"/>
      <c r="I754" s="29"/>
    </row>
    <row r="755" spans="1:9" ht="15" x14ac:dyDescent="0.2">
      <c r="A755" s="13"/>
      <c r="B755" s="28"/>
      <c r="C755" s="27"/>
      <c r="D755" s="28"/>
      <c r="E755" s="28"/>
      <c r="F755" s="36"/>
      <c r="G755" s="29"/>
      <c r="H755" s="28"/>
      <c r="I755" s="29"/>
    </row>
    <row r="756" spans="1:9" ht="15" x14ac:dyDescent="0.2">
      <c r="A756" s="13"/>
      <c r="B756" s="28"/>
      <c r="C756" s="27"/>
      <c r="D756" s="28"/>
      <c r="E756" s="28"/>
      <c r="F756" s="36"/>
      <c r="G756" s="29"/>
      <c r="H756" s="28"/>
      <c r="I756" s="29"/>
    </row>
    <row r="757" spans="1:9" ht="15" x14ac:dyDescent="0.2">
      <c r="A757" s="13"/>
      <c r="B757" s="28"/>
      <c r="C757" s="27"/>
      <c r="D757" s="28"/>
      <c r="E757" s="28"/>
      <c r="F757" s="36"/>
      <c r="G757" s="29"/>
      <c r="H757" s="28"/>
      <c r="I757" s="29"/>
    </row>
    <row r="758" spans="1:9" ht="15" x14ac:dyDescent="0.2">
      <c r="A758" s="13"/>
      <c r="B758" s="28"/>
      <c r="C758" s="27"/>
      <c r="D758" s="28"/>
      <c r="E758" s="28"/>
      <c r="F758" s="36"/>
      <c r="G758" s="29"/>
      <c r="H758" s="28"/>
      <c r="I758" s="29"/>
    </row>
    <row r="759" spans="1:9" ht="15" x14ac:dyDescent="0.2">
      <c r="A759" s="13"/>
      <c r="B759" s="28"/>
      <c r="C759" s="27"/>
      <c r="D759" s="28"/>
      <c r="E759" s="28"/>
      <c r="F759" s="36"/>
      <c r="G759" s="29"/>
      <c r="H759" s="28"/>
      <c r="I759" s="29"/>
    </row>
    <row r="760" spans="1:9" ht="15" x14ac:dyDescent="0.2">
      <c r="A760" s="13"/>
      <c r="B760" s="28"/>
      <c r="C760" s="27"/>
      <c r="D760" s="28"/>
      <c r="E760" s="28"/>
      <c r="F760" s="36"/>
      <c r="G760" s="29"/>
      <c r="H760" s="28"/>
      <c r="I760" s="29"/>
    </row>
    <row r="761" spans="1:9" ht="15" x14ac:dyDescent="0.2">
      <c r="A761" s="13"/>
      <c r="B761" s="28"/>
      <c r="C761" s="27"/>
      <c r="D761" s="28"/>
      <c r="E761" s="28"/>
      <c r="F761" s="36"/>
      <c r="G761" s="29"/>
      <c r="H761" s="28"/>
      <c r="I761" s="29"/>
    </row>
    <row r="762" spans="1:9" ht="15" x14ac:dyDescent="0.2">
      <c r="A762" s="13"/>
      <c r="B762" s="28"/>
      <c r="C762" s="27"/>
      <c r="D762" s="28"/>
      <c r="E762" s="28"/>
      <c r="F762" s="36"/>
      <c r="G762" s="29"/>
      <c r="H762" s="28"/>
      <c r="I762" s="29"/>
    </row>
    <row r="763" spans="1:9" ht="15" x14ac:dyDescent="0.2">
      <c r="A763" s="13"/>
      <c r="B763" s="28"/>
      <c r="C763" s="27"/>
      <c r="D763" s="28"/>
      <c r="E763" s="28"/>
      <c r="F763" s="36"/>
      <c r="G763" s="29"/>
      <c r="H763" s="28"/>
      <c r="I763" s="29"/>
    </row>
    <row r="764" spans="1:9" ht="15" x14ac:dyDescent="0.2">
      <c r="A764" s="13"/>
      <c r="B764" s="28"/>
      <c r="C764" s="27"/>
      <c r="D764" s="28"/>
      <c r="E764" s="28"/>
      <c r="F764" s="36"/>
      <c r="G764" s="29"/>
      <c r="H764" s="28"/>
      <c r="I764" s="29"/>
    </row>
    <row r="765" spans="1:9" ht="15" x14ac:dyDescent="0.2">
      <c r="A765" s="13"/>
      <c r="B765" s="28"/>
      <c r="C765" s="27"/>
      <c r="D765" s="28"/>
      <c r="E765" s="28"/>
      <c r="F765" s="36"/>
      <c r="G765" s="29"/>
      <c r="H765" s="28"/>
      <c r="I765" s="29"/>
    </row>
    <row r="766" spans="1:9" ht="15" x14ac:dyDescent="0.2">
      <c r="A766" s="13"/>
      <c r="B766" s="28"/>
      <c r="C766" s="27"/>
      <c r="D766" s="28"/>
      <c r="E766" s="28"/>
      <c r="F766" s="36"/>
      <c r="G766" s="29"/>
      <c r="H766" s="28"/>
      <c r="I766" s="29"/>
    </row>
    <row r="767" spans="1:9" ht="15" x14ac:dyDescent="0.2">
      <c r="A767" s="13"/>
      <c r="B767" s="28"/>
      <c r="C767" s="27"/>
      <c r="D767" s="28"/>
      <c r="E767" s="28"/>
      <c r="F767" s="36"/>
      <c r="G767" s="29"/>
      <c r="H767" s="28"/>
      <c r="I767" s="29"/>
    </row>
    <row r="768" spans="1:9" ht="15" x14ac:dyDescent="0.2">
      <c r="A768" s="13"/>
      <c r="B768" s="28"/>
      <c r="C768" s="27"/>
      <c r="D768" s="28"/>
      <c r="E768" s="28"/>
      <c r="F768" s="36"/>
      <c r="G768" s="29"/>
      <c r="H768" s="28"/>
      <c r="I768" s="29"/>
    </row>
    <row r="769" spans="1:9" ht="15" x14ac:dyDescent="0.2">
      <c r="A769" s="13"/>
      <c r="B769" s="28"/>
      <c r="C769" s="27"/>
      <c r="D769" s="28"/>
      <c r="E769" s="28"/>
      <c r="F769" s="36"/>
      <c r="G769" s="29"/>
      <c r="H769" s="28"/>
      <c r="I769" s="29"/>
    </row>
    <row r="770" spans="1:9" ht="15" x14ac:dyDescent="0.2">
      <c r="A770" s="13"/>
      <c r="B770" s="28"/>
      <c r="C770" s="27"/>
      <c r="D770" s="28"/>
      <c r="E770" s="28"/>
      <c r="F770" s="36"/>
      <c r="G770" s="29"/>
      <c r="H770" s="28"/>
      <c r="I770" s="29"/>
    </row>
    <row r="771" spans="1:9" ht="15" x14ac:dyDescent="0.2">
      <c r="A771" s="13"/>
      <c r="B771" s="28"/>
      <c r="C771" s="27"/>
      <c r="D771" s="28"/>
      <c r="E771" s="28"/>
      <c r="F771" s="36"/>
      <c r="G771" s="29"/>
      <c r="H771" s="28"/>
      <c r="I771" s="29"/>
    </row>
    <row r="772" spans="1:9" ht="15" x14ac:dyDescent="0.2">
      <c r="A772" s="13"/>
      <c r="B772" s="28"/>
      <c r="C772" s="27"/>
      <c r="D772" s="28"/>
      <c r="E772" s="28"/>
      <c r="F772" s="36"/>
      <c r="G772" s="29"/>
      <c r="H772" s="28"/>
      <c r="I772" s="29"/>
    </row>
    <row r="773" spans="1:9" ht="15" x14ac:dyDescent="0.2">
      <c r="A773" s="13"/>
      <c r="B773" s="28"/>
      <c r="C773" s="27"/>
      <c r="D773" s="28"/>
      <c r="E773" s="28"/>
      <c r="F773" s="36"/>
      <c r="G773" s="29"/>
      <c r="H773" s="28"/>
      <c r="I773" s="29"/>
    </row>
    <row r="774" spans="1:9" ht="15" x14ac:dyDescent="0.2">
      <c r="A774" s="13"/>
      <c r="B774" s="28"/>
      <c r="C774" s="27"/>
      <c r="D774" s="28"/>
      <c r="E774" s="28"/>
      <c r="F774" s="36"/>
      <c r="G774" s="29"/>
      <c r="H774" s="28"/>
      <c r="I774" s="29"/>
    </row>
    <row r="775" spans="1:9" ht="15" x14ac:dyDescent="0.2">
      <c r="A775" s="13"/>
      <c r="B775" s="28"/>
      <c r="C775" s="27"/>
      <c r="D775" s="28"/>
      <c r="E775" s="28"/>
      <c r="F775" s="36"/>
      <c r="G775" s="29"/>
      <c r="H775" s="28"/>
      <c r="I775" s="29"/>
    </row>
    <row r="776" spans="1:9" ht="15" x14ac:dyDescent="0.2">
      <c r="A776" s="13"/>
      <c r="B776" s="28"/>
      <c r="C776" s="27"/>
      <c r="D776" s="28"/>
      <c r="E776" s="28"/>
      <c r="F776" s="36"/>
      <c r="G776" s="29"/>
      <c r="H776" s="28"/>
      <c r="I776" s="29"/>
    </row>
    <row r="777" spans="1:9" ht="15" x14ac:dyDescent="0.2">
      <c r="A777" s="13"/>
      <c r="B777" s="28"/>
      <c r="C777" s="27"/>
      <c r="D777" s="28"/>
      <c r="E777" s="28"/>
      <c r="F777" s="36"/>
      <c r="G777" s="29"/>
      <c r="H777" s="28"/>
      <c r="I777" s="29"/>
    </row>
    <row r="778" spans="1:9" ht="15" x14ac:dyDescent="0.2">
      <c r="A778" s="13"/>
      <c r="B778" s="28"/>
      <c r="C778" s="27"/>
      <c r="D778" s="28"/>
      <c r="E778" s="28"/>
      <c r="F778" s="36"/>
      <c r="G778" s="29"/>
      <c r="H778" s="28"/>
      <c r="I778" s="29"/>
    </row>
    <row r="779" spans="1:9" ht="15" x14ac:dyDescent="0.2">
      <c r="A779" s="13"/>
      <c r="B779" s="28"/>
      <c r="C779" s="27"/>
      <c r="D779" s="28"/>
      <c r="E779" s="28"/>
      <c r="F779" s="36"/>
      <c r="G779" s="29"/>
      <c r="H779" s="28"/>
      <c r="I779" s="29"/>
    </row>
    <row r="780" spans="1:9" ht="15" x14ac:dyDescent="0.2">
      <c r="A780" s="13"/>
      <c r="B780" s="28"/>
      <c r="C780" s="27"/>
      <c r="D780" s="28"/>
      <c r="E780" s="28"/>
      <c r="F780" s="36"/>
      <c r="G780" s="29"/>
      <c r="H780" s="28"/>
      <c r="I780" s="29"/>
    </row>
    <row r="781" spans="1:9" ht="15" x14ac:dyDescent="0.2">
      <c r="A781" s="13"/>
      <c r="B781" s="28"/>
      <c r="C781" s="27"/>
      <c r="D781" s="28"/>
      <c r="E781" s="28"/>
      <c r="F781" s="36"/>
      <c r="G781" s="29"/>
      <c r="H781" s="28"/>
      <c r="I781" s="29"/>
    </row>
    <row r="782" spans="1:9" ht="15" x14ac:dyDescent="0.2">
      <c r="A782" s="13"/>
      <c r="B782" s="28"/>
      <c r="C782" s="27"/>
      <c r="D782" s="28"/>
      <c r="E782" s="28"/>
      <c r="F782" s="36"/>
      <c r="G782" s="29"/>
      <c r="H782" s="28"/>
      <c r="I782" s="29"/>
    </row>
    <row r="783" spans="1:9" ht="15" x14ac:dyDescent="0.2">
      <c r="A783" s="13"/>
      <c r="B783" s="28"/>
      <c r="C783" s="27"/>
      <c r="D783" s="28"/>
      <c r="E783" s="28"/>
      <c r="F783" s="36"/>
      <c r="G783" s="29"/>
      <c r="H783" s="28"/>
      <c r="I783" s="29"/>
    </row>
    <row r="784" spans="1:9" ht="15" x14ac:dyDescent="0.2">
      <c r="A784" s="13"/>
      <c r="B784" s="28"/>
      <c r="C784" s="27"/>
      <c r="D784" s="28"/>
      <c r="E784" s="28"/>
      <c r="F784" s="36"/>
      <c r="G784" s="29"/>
      <c r="H784" s="28"/>
      <c r="I784" s="29"/>
    </row>
    <row r="785" spans="1:9" ht="15" x14ac:dyDescent="0.2">
      <c r="A785" s="13"/>
      <c r="B785" s="28"/>
      <c r="C785" s="27"/>
      <c r="D785" s="28"/>
      <c r="E785" s="28"/>
      <c r="F785" s="36"/>
      <c r="G785" s="29"/>
      <c r="H785" s="28"/>
      <c r="I785" s="29"/>
    </row>
    <row r="786" spans="1:9" ht="15" x14ac:dyDescent="0.2">
      <c r="A786" s="13"/>
      <c r="B786" s="28"/>
      <c r="C786" s="27"/>
      <c r="D786" s="28"/>
      <c r="E786" s="28"/>
      <c r="F786" s="36"/>
      <c r="G786" s="29"/>
      <c r="H786" s="28"/>
      <c r="I786" s="29"/>
    </row>
    <row r="787" spans="1:9" ht="15" x14ac:dyDescent="0.2">
      <c r="A787" s="13"/>
      <c r="B787" s="28"/>
      <c r="C787" s="27"/>
      <c r="D787" s="28"/>
      <c r="E787" s="28"/>
      <c r="F787" s="36"/>
      <c r="G787" s="29"/>
      <c r="H787" s="28"/>
      <c r="I787" s="29"/>
    </row>
    <row r="788" spans="1:9" ht="15" x14ac:dyDescent="0.2">
      <c r="A788" s="13"/>
      <c r="B788" s="28"/>
      <c r="C788" s="27"/>
      <c r="D788" s="28"/>
      <c r="E788" s="28"/>
      <c r="F788" s="36"/>
      <c r="G788" s="29"/>
      <c r="H788" s="28"/>
      <c r="I788" s="29"/>
    </row>
    <row r="789" spans="1:9" ht="15" x14ac:dyDescent="0.2">
      <c r="A789" s="13"/>
      <c r="B789" s="28"/>
      <c r="C789" s="27"/>
      <c r="D789" s="28"/>
      <c r="E789" s="28"/>
      <c r="F789" s="36"/>
      <c r="G789" s="29"/>
      <c r="H789" s="28"/>
      <c r="I789" s="29"/>
    </row>
    <row r="790" spans="1:9" ht="15" x14ac:dyDescent="0.2">
      <c r="A790" s="13"/>
      <c r="B790" s="28"/>
      <c r="C790" s="27"/>
      <c r="D790" s="28"/>
      <c r="E790" s="28"/>
      <c r="F790" s="36"/>
      <c r="G790" s="29"/>
      <c r="H790" s="28"/>
      <c r="I790" s="29"/>
    </row>
    <row r="791" spans="1:9" ht="15" x14ac:dyDescent="0.2">
      <c r="A791" s="13"/>
      <c r="B791" s="28"/>
      <c r="C791" s="27"/>
      <c r="D791" s="28"/>
      <c r="E791" s="28"/>
      <c r="F791" s="36"/>
      <c r="G791" s="29"/>
      <c r="H791" s="28"/>
      <c r="I791" s="29"/>
    </row>
    <row r="792" spans="1:9" ht="15" x14ac:dyDescent="0.2">
      <c r="A792" s="13"/>
      <c r="B792" s="28"/>
      <c r="C792" s="27"/>
      <c r="D792" s="28"/>
      <c r="E792" s="28"/>
      <c r="F792" s="36"/>
      <c r="G792" s="29"/>
      <c r="H792" s="28"/>
      <c r="I792" s="29"/>
    </row>
    <row r="793" spans="1:9" ht="15" x14ac:dyDescent="0.2">
      <c r="A793" s="13"/>
      <c r="B793" s="28"/>
      <c r="C793" s="27"/>
      <c r="D793" s="28"/>
      <c r="E793" s="28"/>
      <c r="F793" s="36"/>
      <c r="G793" s="29"/>
      <c r="H793" s="28"/>
      <c r="I793" s="29"/>
    </row>
    <row r="794" spans="1:9" ht="15" x14ac:dyDescent="0.2">
      <c r="A794" s="13"/>
      <c r="B794" s="28"/>
      <c r="C794" s="27"/>
      <c r="D794" s="28"/>
      <c r="E794" s="28"/>
      <c r="F794" s="36"/>
      <c r="G794" s="29"/>
      <c r="H794" s="28"/>
      <c r="I794" s="29"/>
    </row>
    <row r="795" spans="1:9" ht="15" x14ac:dyDescent="0.2">
      <c r="A795" s="13"/>
      <c r="B795" s="28"/>
      <c r="C795" s="27"/>
      <c r="D795" s="28"/>
      <c r="E795" s="28"/>
      <c r="F795" s="36"/>
      <c r="G795" s="29"/>
      <c r="H795" s="28"/>
      <c r="I795" s="29"/>
    </row>
    <row r="796" spans="1:9" ht="15" x14ac:dyDescent="0.2">
      <c r="A796" s="13"/>
      <c r="B796" s="28"/>
      <c r="C796" s="27"/>
      <c r="D796" s="28"/>
      <c r="E796" s="28"/>
      <c r="F796" s="36"/>
      <c r="G796" s="29"/>
      <c r="H796" s="28"/>
      <c r="I796" s="29"/>
    </row>
    <row r="797" spans="1:9" ht="15" x14ac:dyDescent="0.2">
      <c r="A797" s="13"/>
      <c r="B797" s="28"/>
      <c r="C797" s="27"/>
      <c r="D797" s="28"/>
      <c r="E797" s="28"/>
      <c r="F797" s="36"/>
      <c r="G797" s="29"/>
      <c r="H797" s="28"/>
      <c r="I797" s="29"/>
    </row>
    <row r="798" spans="1:9" ht="15" x14ac:dyDescent="0.2">
      <c r="A798" s="13"/>
      <c r="B798" s="28"/>
      <c r="C798" s="27"/>
      <c r="D798" s="28"/>
      <c r="E798" s="28"/>
      <c r="F798" s="36"/>
      <c r="G798" s="29"/>
      <c r="H798" s="28"/>
      <c r="I798" s="29"/>
    </row>
    <row r="799" spans="1:9" ht="15" x14ac:dyDescent="0.2">
      <c r="A799" s="13"/>
      <c r="B799" s="28"/>
      <c r="C799" s="27"/>
      <c r="D799" s="28"/>
      <c r="E799" s="28"/>
      <c r="F799" s="36"/>
      <c r="G799" s="29"/>
      <c r="H799" s="28"/>
      <c r="I799" s="29"/>
    </row>
    <row r="800" spans="1:9" ht="15" x14ac:dyDescent="0.2">
      <c r="A800" s="13"/>
      <c r="B800" s="28"/>
      <c r="C800" s="27"/>
      <c r="D800" s="28"/>
      <c r="E800" s="28"/>
      <c r="F800" s="36"/>
      <c r="G800" s="29"/>
      <c r="H800" s="28"/>
      <c r="I800" s="29"/>
    </row>
    <row r="801" spans="1:9" ht="15" x14ac:dyDescent="0.2">
      <c r="A801" s="13"/>
      <c r="B801" s="28"/>
      <c r="C801" s="27"/>
      <c r="D801" s="28"/>
      <c r="E801" s="28"/>
      <c r="F801" s="36"/>
      <c r="G801" s="29"/>
      <c r="H801" s="28"/>
      <c r="I801" s="29"/>
    </row>
    <row r="802" spans="1:9" ht="15" x14ac:dyDescent="0.2">
      <c r="A802" s="13"/>
      <c r="B802" s="28"/>
      <c r="C802" s="27"/>
      <c r="D802" s="28"/>
      <c r="E802" s="28"/>
      <c r="F802" s="36"/>
      <c r="G802" s="29"/>
      <c r="H802" s="28"/>
      <c r="I802" s="29"/>
    </row>
    <row r="803" spans="1:9" ht="15" x14ac:dyDescent="0.2">
      <c r="A803" s="13"/>
      <c r="B803" s="28"/>
      <c r="C803" s="27"/>
      <c r="D803" s="28"/>
      <c r="E803" s="28"/>
      <c r="F803" s="36"/>
      <c r="G803" s="29"/>
      <c r="H803" s="28"/>
      <c r="I803" s="29"/>
    </row>
    <row r="804" spans="1:9" ht="15" x14ac:dyDescent="0.2">
      <c r="A804" s="13"/>
      <c r="B804" s="28"/>
      <c r="C804" s="27"/>
      <c r="D804" s="28"/>
      <c r="E804" s="28"/>
      <c r="F804" s="36"/>
      <c r="G804" s="29"/>
      <c r="H804" s="28"/>
      <c r="I804" s="29"/>
    </row>
    <row r="805" spans="1:9" ht="15" x14ac:dyDescent="0.2">
      <c r="A805" s="13"/>
      <c r="B805" s="28"/>
      <c r="C805" s="27"/>
      <c r="D805" s="28"/>
      <c r="E805" s="28"/>
      <c r="F805" s="36"/>
      <c r="G805" s="29"/>
      <c r="H805" s="28"/>
      <c r="I805" s="29"/>
    </row>
    <row r="806" spans="1:9" ht="15" x14ac:dyDescent="0.2">
      <c r="A806" s="13"/>
      <c r="B806" s="28"/>
      <c r="C806" s="27"/>
      <c r="D806" s="28"/>
      <c r="E806" s="28"/>
      <c r="F806" s="36"/>
      <c r="G806" s="29"/>
      <c r="H806" s="28"/>
      <c r="I806" s="29"/>
    </row>
    <row r="807" spans="1:9" ht="15" x14ac:dyDescent="0.2">
      <c r="A807" s="13"/>
      <c r="B807" s="28"/>
      <c r="C807" s="27"/>
      <c r="D807" s="28"/>
      <c r="E807" s="28"/>
      <c r="F807" s="36"/>
      <c r="G807" s="29"/>
      <c r="H807" s="28"/>
      <c r="I807" s="29"/>
    </row>
    <row r="808" spans="1:9" ht="15" x14ac:dyDescent="0.2">
      <c r="A808" s="13"/>
      <c r="B808" s="28"/>
      <c r="C808" s="27"/>
      <c r="D808" s="28"/>
      <c r="E808" s="28"/>
      <c r="F808" s="36"/>
      <c r="G808" s="29"/>
      <c r="H808" s="28"/>
      <c r="I808" s="29"/>
    </row>
    <row r="809" spans="1:9" ht="15" x14ac:dyDescent="0.2">
      <c r="A809" s="13"/>
      <c r="B809" s="28"/>
      <c r="C809" s="27"/>
      <c r="D809" s="28"/>
      <c r="E809" s="28"/>
      <c r="F809" s="36"/>
      <c r="G809" s="29"/>
      <c r="H809" s="28"/>
      <c r="I809" s="29"/>
    </row>
    <row r="810" spans="1:9" ht="15" x14ac:dyDescent="0.2">
      <c r="A810" s="13"/>
      <c r="B810" s="28"/>
      <c r="C810" s="27"/>
      <c r="D810" s="28"/>
      <c r="E810" s="28"/>
      <c r="F810" s="36"/>
      <c r="G810" s="29"/>
      <c r="H810" s="28"/>
      <c r="I810" s="29"/>
    </row>
    <row r="811" spans="1:9" ht="15" x14ac:dyDescent="0.2">
      <c r="A811" s="13"/>
      <c r="B811" s="28"/>
      <c r="C811" s="27"/>
      <c r="D811" s="28"/>
      <c r="E811" s="28"/>
      <c r="F811" s="36"/>
      <c r="G811" s="29"/>
      <c r="H811" s="28"/>
      <c r="I811" s="29"/>
    </row>
    <row r="812" spans="1:9" ht="15" x14ac:dyDescent="0.2">
      <c r="A812" s="13"/>
      <c r="B812" s="28"/>
      <c r="C812" s="27"/>
      <c r="D812" s="28"/>
      <c r="E812" s="28"/>
      <c r="F812" s="36"/>
      <c r="G812" s="29"/>
      <c r="H812" s="28"/>
      <c r="I812" s="29"/>
    </row>
    <row r="813" spans="1:9" ht="15" x14ac:dyDescent="0.2">
      <c r="A813" s="13"/>
      <c r="B813" s="28"/>
      <c r="C813" s="27"/>
      <c r="D813" s="28"/>
      <c r="E813" s="28"/>
      <c r="F813" s="36"/>
      <c r="G813" s="29"/>
      <c r="H813" s="28"/>
      <c r="I813" s="29"/>
    </row>
    <row r="814" spans="1:9" ht="15" x14ac:dyDescent="0.2">
      <c r="A814" s="13"/>
      <c r="B814" s="28"/>
      <c r="C814" s="27"/>
      <c r="D814" s="28"/>
      <c r="E814" s="28"/>
      <c r="F814" s="36"/>
      <c r="G814" s="29"/>
      <c r="H814" s="28"/>
      <c r="I814" s="29"/>
    </row>
    <row r="815" spans="1:9" ht="15" x14ac:dyDescent="0.2">
      <c r="A815" s="13"/>
      <c r="B815" s="28"/>
      <c r="C815" s="27"/>
      <c r="D815" s="28"/>
      <c r="E815" s="28"/>
      <c r="F815" s="36"/>
      <c r="G815" s="29"/>
      <c r="H815" s="28"/>
      <c r="I815" s="29"/>
    </row>
    <row r="816" spans="1:9" ht="15" x14ac:dyDescent="0.2">
      <c r="A816" s="13"/>
      <c r="B816" s="28"/>
      <c r="C816" s="27"/>
      <c r="D816" s="28"/>
      <c r="E816" s="28"/>
      <c r="F816" s="36"/>
      <c r="G816" s="29"/>
      <c r="H816" s="28"/>
      <c r="I816" s="29"/>
    </row>
    <row r="817" spans="1:9" ht="15" x14ac:dyDescent="0.2">
      <c r="A817" s="13"/>
      <c r="B817" s="28"/>
      <c r="C817" s="27"/>
      <c r="D817" s="28"/>
      <c r="E817" s="28"/>
      <c r="F817" s="36"/>
      <c r="G817" s="29"/>
      <c r="H817" s="28"/>
      <c r="I817" s="29"/>
    </row>
    <row r="818" spans="1:9" ht="15" x14ac:dyDescent="0.2">
      <c r="A818" s="13"/>
      <c r="B818" s="28"/>
      <c r="C818" s="27"/>
      <c r="D818" s="28"/>
      <c r="E818" s="28"/>
      <c r="F818" s="36"/>
      <c r="G818" s="29"/>
      <c r="H818" s="28"/>
      <c r="I818" s="29"/>
    </row>
    <row r="819" spans="1:9" ht="15" x14ac:dyDescent="0.2">
      <c r="A819" s="13"/>
      <c r="B819" s="28"/>
      <c r="C819" s="27"/>
      <c r="D819" s="28"/>
      <c r="E819" s="28"/>
      <c r="F819" s="36"/>
      <c r="G819" s="29"/>
      <c r="H819" s="28"/>
      <c r="I819" s="29"/>
    </row>
    <row r="820" spans="1:9" ht="15" x14ac:dyDescent="0.2">
      <c r="A820" s="13"/>
      <c r="B820" s="28"/>
      <c r="C820" s="27"/>
      <c r="D820" s="28"/>
      <c r="E820" s="28"/>
      <c r="F820" s="36"/>
      <c r="G820" s="29"/>
      <c r="H820" s="28"/>
      <c r="I820" s="29"/>
    </row>
    <row r="821" spans="1:9" ht="15" x14ac:dyDescent="0.2">
      <c r="A821" s="13"/>
      <c r="B821" s="28"/>
      <c r="C821" s="27"/>
      <c r="D821" s="28"/>
      <c r="E821" s="28"/>
      <c r="F821" s="36"/>
      <c r="G821" s="29"/>
      <c r="H821" s="28"/>
      <c r="I821" s="29"/>
    </row>
    <row r="822" spans="1:9" ht="15" x14ac:dyDescent="0.2">
      <c r="A822" s="13"/>
      <c r="B822" s="28"/>
      <c r="C822" s="27"/>
      <c r="D822" s="28"/>
      <c r="E822" s="28"/>
      <c r="F822" s="36"/>
      <c r="G822" s="29"/>
      <c r="H822" s="28"/>
      <c r="I822" s="29"/>
    </row>
    <row r="823" spans="1:9" ht="15" x14ac:dyDescent="0.2">
      <c r="A823" s="13"/>
      <c r="B823" s="28"/>
      <c r="C823" s="27"/>
      <c r="D823" s="28"/>
      <c r="E823" s="28"/>
      <c r="F823" s="36"/>
      <c r="G823" s="29"/>
      <c r="H823" s="28"/>
      <c r="I823" s="29"/>
    </row>
    <row r="824" spans="1:9" ht="15" x14ac:dyDescent="0.2">
      <c r="A824" s="13"/>
      <c r="B824" s="28"/>
      <c r="C824" s="27"/>
      <c r="D824" s="28"/>
      <c r="E824" s="28"/>
      <c r="F824" s="36"/>
      <c r="G824" s="29"/>
      <c r="H824" s="28"/>
      <c r="I824" s="29"/>
    </row>
    <row r="825" spans="1:9" ht="15" x14ac:dyDescent="0.2">
      <c r="A825" s="13"/>
      <c r="B825" s="28"/>
      <c r="C825" s="27"/>
      <c r="D825" s="28"/>
      <c r="E825" s="28"/>
      <c r="F825" s="36"/>
      <c r="G825" s="29"/>
      <c r="H825" s="28"/>
      <c r="I825" s="29"/>
    </row>
    <row r="826" spans="1:9" ht="15" x14ac:dyDescent="0.2">
      <c r="A826" s="13"/>
      <c r="B826" s="28"/>
      <c r="C826" s="27"/>
      <c r="D826" s="28"/>
      <c r="E826" s="28"/>
      <c r="F826" s="36"/>
      <c r="G826" s="29"/>
      <c r="H826" s="28"/>
      <c r="I826" s="29"/>
    </row>
    <row r="827" spans="1:9" ht="15" x14ac:dyDescent="0.2">
      <c r="A827" s="13"/>
      <c r="B827" s="28"/>
      <c r="C827" s="27"/>
      <c r="D827" s="28"/>
      <c r="E827" s="28"/>
      <c r="F827" s="36"/>
      <c r="G827" s="29"/>
      <c r="H827" s="28"/>
      <c r="I827" s="29"/>
    </row>
    <row r="828" spans="1:9" ht="15" x14ac:dyDescent="0.2">
      <c r="A828" s="13"/>
      <c r="B828" s="28"/>
      <c r="C828" s="27"/>
      <c r="D828" s="28"/>
      <c r="E828" s="28"/>
      <c r="F828" s="36"/>
      <c r="G828" s="29"/>
      <c r="H828" s="28"/>
      <c r="I828" s="29"/>
    </row>
    <row r="829" spans="1:9" ht="15" x14ac:dyDescent="0.2">
      <c r="A829" s="13"/>
      <c r="B829" s="28"/>
      <c r="C829" s="27"/>
      <c r="D829" s="28"/>
      <c r="E829" s="28"/>
      <c r="F829" s="36"/>
      <c r="G829" s="29"/>
      <c r="H829" s="28"/>
      <c r="I829" s="29"/>
    </row>
    <row r="830" spans="1:9" ht="15" x14ac:dyDescent="0.2">
      <c r="A830" s="13"/>
      <c r="B830" s="28"/>
      <c r="C830" s="27"/>
      <c r="D830" s="28"/>
      <c r="E830" s="28"/>
      <c r="F830" s="36"/>
      <c r="G830" s="29"/>
      <c r="H830" s="28"/>
      <c r="I830" s="29"/>
    </row>
    <row r="831" spans="1:9" ht="15" x14ac:dyDescent="0.2">
      <c r="A831" s="13"/>
      <c r="B831" s="28"/>
      <c r="C831" s="27"/>
      <c r="D831" s="28"/>
      <c r="E831" s="28"/>
      <c r="F831" s="36"/>
      <c r="G831" s="29"/>
      <c r="H831" s="28"/>
      <c r="I831" s="29"/>
    </row>
    <row r="832" spans="1:9" ht="15" x14ac:dyDescent="0.2">
      <c r="A832" s="13"/>
      <c r="B832" s="28"/>
      <c r="C832" s="27"/>
      <c r="D832" s="28"/>
      <c r="E832" s="28"/>
      <c r="F832" s="36"/>
      <c r="G832" s="29"/>
      <c r="H832" s="28"/>
      <c r="I832" s="29"/>
    </row>
    <row r="833" spans="1:9" ht="15" x14ac:dyDescent="0.2">
      <c r="A833" s="13"/>
      <c r="B833" s="28"/>
      <c r="C833" s="27"/>
      <c r="D833" s="28"/>
      <c r="E833" s="28"/>
      <c r="F833" s="36"/>
      <c r="G833" s="29"/>
      <c r="H833" s="28"/>
      <c r="I833" s="29"/>
    </row>
    <row r="834" spans="1:9" ht="15" x14ac:dyDescent="0.2">
      <c r="A834" s="13"/>
      <c r="B834" s="28"/>
      <c r="C834" s="27"/>
      <c r="D834" s="28"/>
      <c r="E834" s="28"/>
      <c r="F834" s="36"/>
      <c r="G834" s="29"/>
      <c r="H834" s="28"/>
      <c r="I834" s="29"/>
    </row>
    <row r="835" spans="1:9" ht="15" x14ac:dyDescent="0.2">
      <c r="A835" s="13"/>
      <c r="B835" s="28"/>
      <c r="C835" s="27"/>
      <c r="D835" s="28"/>
      <c r="E835" s="28"/>
      <c r="F835" s="36"/>
      <c r="G835" s="29"/>
      <c r="H835" s="28"/>
      <c r="I835" s="29"/>
    </row>
    <row r="836" spans="1:9" ht="15" x14ac:dyDescent="0.2">
      <c r="A836" s="13"/>
      <c r="B836" s="28"/>
      <c r="C836" s="27"/>
      <c r="D836" s="28"/>
      <c r="E836" s="28"/>
      <c r="F836" s="36"/>
      <c r="G836" s="29"/>
      <c r="H836" s="28"/>
      <c r="I836" s="29"/>
    </row>
    <row r="837" spans="1:9" ht="15" x14ac:dyDescent="0.2">
      <c r="A837" s="13"/>
      <c r="B837" s="28"/>
      <c r="C837" s="27"/>
      <c r="D837" s="28"/>
      <c r="E837" s="28"/>
      <c r="F837" s="36"/>
      <c r="G837" s="29"/>
      <c r="H837" s="28"/>
      <c r="I837" s="29"/>
    </row>
    <row r="838" spans="1:9" ht="15" x14ac:dyDescent="0.2">
      <c r="A838" s="13"/>
      <c r="B838" s="28"/>
      <c r="C838" s="27"/>
      <c r="D838" s="28"/>
      <c r="E838" s="28"/>
      <c r="F838" s="36"/>
      <c r="G838" s="29"/>
      <c r="H838" s="28"/>
      <c r="I838" s="29"/>
    </row>
    <row r="839" spans="1:9" ht="15" x14ac:dyDescent="0.2">
      <c r="A839" s="13"/>
      <c r="B839" s="28"/>
      <c r="C839" s="27"/>
      <c r="D839" s="28"/>
      <c r="E839" s="28"/>
      <c r="F839" s="36"/>
      <c r="G839" s="29"/>
      <c r="H839" s="28"/>
      <c r="I839" s="29"/>
    </row>
    <row r="840" spans="1:9" ht="15" x14ac:dyDescent="0.2">
      <c r="A840" s="13"/>
      <c r="B840" s="28"/>
      <c r="C840" s="27"/>
      <c r="D840" s="28"/>
      <c r="E840" s="28"/>
      <c r="F840" s="36"/>
      <c r="G840" s="29"/>
      <c r="H840" s="28"/>
      <c r="I840" s="29"/>
    </row>
    <row r="841" spans="1:9" ht="15" x14ac:dyDescent="0.2">
      <c r="A841" s="13"/>
      <c r="B841" s="28"/>
      <c r="C841" s="27"/>
      <c r="D841" s="28"/>
      <c r="E841" s="28"/>
      <c r="F841" s="36"/>
      <c r="G841" s="29"/>
      <c r="H841" s="28"/>
      <c r="I841" s="29"/>
    </row>
    <row r="842" spans="1:9" ht="15" x14ac:dyDescent="0.2">
      <c r="A842" s="13"/>
      <c r="B842" s="28"/>
      <c r="C842" s="27"/>
      <c r="D842" s="28"/>
      <c r="E842" s="28"/>
      <c r="F842" s="36"/>
      <c r="G842" s="29"/>
      <c r="H842" s="28"/>
      <c r="I842" s="29"/>
    </row>
    <row r="843" spans="1:9" ht="15" x14ac:dyDescent="0.2">
      <c r="A843" s="13"/>
      <c r="B843" s="28"/>
      <c r="C843" s="27"/>
      <c r="D843" s="28"/>
      <c r="E843" s="28"/>
      <c r="F843" s="36"/>
      <c r="G843" s="29"/>
      <c r="H843" s="28"/>
      <c r="I843" s="29"/>
    </row>
    <row r="844" spans="1:9" ht="15" x14ac:dyDescent="0.2">
      <c r="A844" s="13"/>
      <c r="B844" s="28"/>
      <c r="C844" s="27"/>
      <c r="D844" s="28"/>
      <c r="E844" s="28"/>
      <c r="F844" s="36"/>
      <c r="G844" s="29"/>
      <c r="H844" s="28"/>
      <c r="I844" s="29"/>
    </row>
    <row r="845" spans="1:9" ht="15" x14ac:dyDescent="0.2">
      <c r="A845" s="13"/>
      <c r="B845" s="28"/>
      <c r="C845" s="27"/>
      <c r="D845" s="28"/>
      <c r="E845" s="28"/>
      <c r="F845" s="36"/>
      <c r="G845" s="29"/>
      <c r="H845" s="28"/>
      <c r="I845" s="29"/>
    </row>
    <row r="846" spans="1:9" ht="15" x14ac:dyDescent="0.2">
      <c r="A846" s="13"/>
      <c r="B846" s="28"/>
      <c r="C846" s="27"/>
      <c r="D846" s="28"/>
      <c r="E846" s="28"/>
      <c r="F846" s="36"/>
      <c r="G846" s="29"/>
      <c r="H846" s="28"/>
      <c r="I846" s="29"/>
    </row>
    <row r="847" spans="1:9" ht="15" x14ac:dyDescent="0.2">
      <c r="A847" s="13"/>
      <c r="B847" s="28"/>
      <c r="C847" s="27"/>
      <c r="D847" s="28"/>
      <c r="E847" s="28"/>
      <c r="F847" s="36"/>
      <c r="G847" s="29"/>
      <c r="H847" s="28"/>
      <c r="I847" s="29"/>
    </row>
    <row r="848" spans="1:9" ht="15" x14ac:dyDescent="0.2">
      <c r="A848" s="13"/>
      <c r="B848" s="28"/>
      <c r="C848" s="27"/>
      <c r="D848" s="28"/>
      <c r="E848" s="28"/>
      <c r="F848" s="36"/>
      <c r="G848" s="29"/>
      <c r="H848" s="28"/>
      <c r="I848" s="29"/>
    </row>
    <row r="849" spans="1:9" ht="15" x14ac:dyDescent="0.2">
      <c r="A849" s="13"/>
      <c r="B849" s="28"/>
      <c r="C849" s="27"/>
      <c r="D849" s="28"/>
      <c r="E849" s="28"/>
      <c r="F849" s="36"/>
      <c r="G849" s="29"/>
      <c r="H849" s="28"/>
      <c r="I849" s="29"/>
    </row>
    <row r="850" spans="1:9" ht="15" x14ac:dyDescent="0.2">
      <c r="A850" s="13"/>
      <c r="B850" s="28"/>
      <c r="C850" s="27"/>
      <c r="D850" s="28"/>
      <c r="E850" s="28"/>
      <c r="F850" s="36"/>
      <c r="G850" s="29"/>
      <c r="H850" s="28"/>
      <c r="I850" s="29"/>
    </row>
    <row r="851" spans="1:9" ht="15" x14ac:dyDescent="0.2">
      <c r="A851" s="13"/>
      <c r="B851" s="28"/>
      <c r="C851" s="27"/>
      <c r="D851" s="28"/>
      <c r="E851" s="28"/>
      <c r="F851" s="36"/>
      <c r="G851" s="29"/>
      <c r="H851" s="28"/>
      <c r="I851" s="29"/>
    </row>
    <row r="852" spans="1:9" ht="15" x14ac:dyDescent="0.2">
      <c r="A852" s="13"/>
      <c r="B852" s="28"/>
      <c r="C852" s="27"/>
      <c r="D852" s="28"/>
      <c r="E852" s="28"/>
      <c r="F852" s="36"/>
      <c r="G852" s="29"/>
      <c r="H852" s="28"/>
      <c r="I852" s="29"/>
    </row>
    <row r="853" spans="1:9" ht="15" x14ac:dyDescent="0.2">
      <c r="A853" s="13"/>
      <c r="B853" s="28"/>
      <c r="C853" s="27"/>
      <c r="D853" s="28"/>
      <c r="E853" s="28"/>
      <c r="F853" s="36"/>
      <c r="G853" s="29"/>
      <c r="H853" s="28"/>
      <c r="I853" s="29"/>
    </row>
    <row r="854" spans="1:9" ht="15" x14ac:dyDescent="0.2">
      <c r="A854" s="13"/>
      <c r="B854" s="28"/>
      <c r="C854" s="27"/>
      <c r="D854" s="28"/>
      <c r="E854" s="28"/>
      <c r="F854" s="36"/>
      <c r="G854" s="29"/>
      <c r="H854" s="28"/>
      <c r="I854" s="29"/>
    </row>
    <row r="855" spans="1:9" ht="15" x14ac:dyDescent="0.2">
      <c r="A855" s="13"/>
      <c r="B855" s="28"/>
      <c r="C855" s="27"/>
      <c r="D855" s="28"/>
      <c r="E855" s="28"/>
      <c r="F855" s="36"/>
      <c r="G855" s="29"/>
      <c r="H855" s="28"/>
      <c r="I855" s="29"/>
    </row>
    <row r="856" spans="1:9" ht="15" x14ac:dyDescent="0.2">
      <c r="A856" s="13"/>
      <c r="B856" s="28"/>
      <c r="C856" s="27"/>
      <c r="D856" s="28"/>
      <c r="E856" s="28"/>
      <c r="F856" s="36"/>
      <c r="G856" s="29"/>
      <c r="H856" s="28"/>
      <c r="I856" s="29"/>
    </row>
    <row r="857" spans="1:9" ht="15" x14ac:dyDescent="0.2">
      <c r="A857" s="13"/>
      <c r="B857" s="28"/>
      <c r="C857" s="27"/>
      <c r="D857" s="28"/>
      <c r="E857" s="28"/>
      <c r="F857" s="36"/>
      <c r="G857" s="29"/>
      <c r="H857" s="28"/>
      <c r="I857" s="29"/>
    </row>
    <row r="858" spans="1:9" ht="15" x14ac:dyDescent="0.2">
      <c r="A858" s="13"/>
      <c r="B858" s="28"/>
      <c r="C858" s="27"/>
      <c r="D858" s="28"/>
      <c r="E858" s="28"/>
      <c r="F858" s="36"/>
      <c r="G858" s="29"/>
      <c r="H858" s="28"/>
      <c r="I858" s="29"/>
    </row>
    <row r="859" spans="1:9" ht="15" x14ac:dyDescent="0.2">
      <c r="A859" s="13"/>
      <c r="B859" s="28"/>
      <c r="C859" s="27"/>
      <c r="D859" s="28"/>
      <c r="E859" s="28"/>
      <c r="F859" s="36"/>
      <c r="G859" s="29"/>
      <c r="H859" s="28"/>
      <c r="I859" s="29"/>
    </row>
    <row r="860" spans="1:9" ht="15" x14ac:dyDescent="0.2">
      <c r="A860" s="13"/>
      <c r="B860" s="28"/>
      <c r="C860" s="27"/>
      <c r="D860" s="28"/>
      <c r="E860" s="28"/>
      <c r="F860" s="36"/>
      <c r="G860" s="29"/>
      <c r="H860" s="28"/>
      <c r="I860" s="29"/>
    </row>
    <row r="861" spans="1:9" ht="15" x14ac:dyDescent="0.2">
      <c r="A861" s="13"/>
      <c r="B861" s="28"/>
      <c r="C861" s="27"/>
      <c r="D861" s="28"/>
      <c r="E861" s="28"/>
      <c r="F861" s="36"/>
      <c r="G861" s="29"/>
      <c r="H861" s="28"/>
      <c r="I861" s="29"/>
    </row>
    <row r="862" spans="1:9" ht="15" x14ac:dyDescent="0.2">
      <c r="A862" s="13"/>
      <c r="B862" s="28"/>
      <c r="C862" s="27"/>
      <c r="D862" s="28"/>
      <c r="E862" s="28"/>
      <c r="F862" s="36"/>
      <c r="G862" s="29"/>
      <c r="H862" s="28"/>
      <c r="I862" s="29"/>
    </row>
    <row r="863" spans="1:9" ht="15" x14ac:dyDescent="0.2">
      <c r="A863" s="13"/>
      <c r="B863" s="28"/>
      <c r="C863" s="27"/>
      <c r="D863" s="28"/>
      <c r="E863" s="28"/>
      <c r="F863" s="36"/>
      <c r="G863" s="29"/>
      <c r="H863" s="28"/>
      <c r="I863" s="29"/>
    </row>
    <row r="864" spans="1:9" ht="15" x14ac:dyDescent="0.2">
      <c r="A864" s="13"/>
      <c r="B864" s="28"/>
      <c r="C864" s="27"/>
      <c r="D864" s="28"/>
      <c r="E864" s="28"/>
      <c r="F864" s="36"/>
      <c r="G864" s="29"/>
      <c r="H864" s="28"/>
      <c r="I864" s="29"/>
    </row>
    <row r="865" spans="1:9" ht="15" x14ac:dyDescent="0.2">
      <c r="A865" s="13"/>
      <c r="B865" s="28"/>
      <c r="C865" s="27"/>
      <c r="D865" s="28"/>
      <c r="E865" s="28"/>
      <c r="F865" s="36"/>
      <c r="G865" s="29"/>
      <c r="H865" s="28"/>
      <c r="I865" s="29"/>
    </row>
    <row r="866" spans="1:9" ht="15" x14ac:dyDescent="0.2">
      <c r="A866" s="13"/>
      <c r="B866" s="28"/>
      <c r="C866" s="27"/>
      <c r="D866" s="28"/>
      <c r="E866" s="28"/>
      <c r="F866" s="36"/>
      <c r="G866" s="29"/>
      <c r="H866" s="28"/>
      <c r="I866" s="29"/>
    </row>
    <row r="867" spans="1:9" ht="15" x14ac:dyDescent="0.2">
      <c r="A867" s="13"/>
      <c r="B867" s="28"/>
      <c r="C867" s="27"/>
      <c r="D867" s="28"/>
      <c r="E867" s="28"/>
      <c r="F867" s="36"/>
      <c r="G867" s="29"/>
      <c r="H867" s="28"/>
      <c r="I867" s="29"/>
    </row>
    <row r="868" spans="1:9" ht="15" x14ac:dyDescent="0.2">
      <c r="A868" s="13"/>
      <c r="B868" s="28"/>
      <c r="C868" s="27"/>
      <c r="D868" s="28"/>
      <c r="E868" s="28"/>
      <c r="F868" s="36"/>
      <c r="G868" s="29"/>
      <c r="H868" s="28"/>
      <c r="I868" s="29"/>
    </row>
    <row r="869" spans="1:9" ht="15" x14ac:dyDescent="0.2">
      <c r="A869" s="13"/>
      <c r="B869" s="28"/>
      <c r="C869" s="27"/>
      <c r="D869" s="28"/>
      <c r="E869" s="28"/>
      <c r="F869" s="36"/>
      <c r="G869" s="29"/>
      <c r="H869" s="28"/>
      <c r="I869" s="29"/>
    </row>
    <row r="870" spans="1:9" ht="15" x14ac:dyDescent="0.2">
      <c r="A870" s="13"/>
      <c r="B870" s="28"/>
      <c r="C870" s="27"/>
      <c r="D870" s="28"/>
      <c r="E870" s="28"/>
      <c r="F870" s="36"/>
      <c r="G870" s="29"/>
      <c r="H870" s="28"/>
      <c r="I870" s="29"/>
    </row>
    <row r="871" spans="1:9" ht="15" x14ac:dyDescent="0.2">
      <c r="A871" s="13"/>
      <c r="B871" s="28"/>
      <c r="C871" s="27"/>
      <c r="D871" s="28"/>
      <c r="E871" s="28"/>
      <c r="F871" s="36"/>
      <c r="G871" s="29"/>
      <c r="H871" s="28"/>
      <c r="I871" s="29"/>
    </row>
    <row r="872" spans="1:9" ht="15" x14ac:dyDescent="0.2">
      <c r="A872" s="13"/>
      <c r="B872" s="28"/>
      <c r="C872" s="27"/>
      <c r="D872" s="28"/>
      <c r="E872" s="28"/>
      <c r="F872" s="36"/>
      <c r="G872" s="29"/>
      <c r="H872" s="28"/>
      <c r="I872" s="29"/>
    </row>
    <row r="873" spans="1:9" ht="15" x14ac:dyDescent="0.2">
      <c r="A873" s="13"/>
      <c r="B873" s="28"/>
      <c r="C873" s="27"/>
      <c r="D873" s="28"/>
      <c r="E873" s="28"/>
      <c r="F873" s="36"/>
      <c r="G873" s="29"/>
      <c r="H873" s="28"/>
      <c r="I873" s="29"/>
    </row>
    <row r="874" spans="1:9" ht="15" x14ac:dyDescent="0.2">
      <c r="A874" s="13"/>
      <c r="B874" s="28"/>
      <c r="C874" s="27"/>
      <c r="D874" s="28"/>
      <c r="E874" s="28"/>
      <c r="F874" s="36"/>
      <c r="G874" s="29"/>
      <c r="H874" s="28"/>
      <c r="I874" s="29"/>
    </row>
    <row r="875" spans="1:9" ht="15" x14ac:dyDescent="0.2">
      <c r="A875" s="13"/>
      <c r="B875" s="28"/>
      <c r="C875" s="27"/>
      <c r="D875" s="28"/>
      <c r="E875" s="28"/>
      <c r="F875" s="36"/>
      <c r="G875" s="29"/>
      <c r="H875" s="28"/>
      <c r="I875" s="29"/>
    </row>
    <row r="876" spans="1:9" ht="15" x14ac:dyDescent="0.2">
      <c r="A876" s="13"/>
      <c r="B876" s="28"/>
      <c r="C876" s="27"/>
      <c r="D876" s="28"/>
      <c r="E876" s="28"/>
      <c r="F876" s="36"/>
      <c r="G876" s="29"/>
      <c r="H876" s="28"/>
      <c r="I876" s="29"/>
    </row>
    <row r="877" spans="1:9" ht="15" x14ac:dyDescent="0.2">
      <c r="A877" s="13"/>
      <c r="B877" s="28"/>
      <c r="C877" s="27"/>
      <c r="D877" s="28"/>
      <c r="E877" s="28"/>
      <c r="F877" s="36"/>
      <c r="G877" s="29"/>
      <c r="H877" s="28"/>
      <c r="I877" s="29"/>
    </row>
    <row r="878" spans="1:9" ht="15" x14ac:dyDescent="0.2">
      <c r="A878" s="13"/>
      <c r="B878" s="28"/>
      <c r="C878" s="27"/>
      <c r="D878" s="28"/>
      <c r="E878" s="28"/>
      <c r="F878" s="36"/>
      <c r="G878" s="29"/>
      <c r="H878" s="28"/>
      <c r="I878" s="29"/>
    </row>
    <row r="879" spans="1:9" ht="15" x14ac:dyDescent="0.2">
      <c r="A879" s="13"/>
      <c r="B879" s="28"/>
      <c r="C879" s="27"/>
      <c r="D879" s="28"/>
      <c r="E879" s="28"/>
      <c r="F879" s="36"/>
      <c r="G879" s="29"/>
      <c r="H879" s="28"/>
      <c r="I879" s="29"/>
    </row>
    <row r="880" spans="1:9" ht="15" x14ac:dyDescent="0.2">
      <c r="A880" s="13"/>
      <c r="B880" s="28"/>
      <c r="C880" s="27"/>
      <c r="D880" s="28"/>
      <c r="E880" s="28"/>
      <c r="F880" s="36"/>
      <c r="G880" s="29"/>
      <c r="H880" s="28"/>
      <c r="I880" s="29"/>
    </row>
    <row r="881" spans="1:9" ht="15" x14ac:dyDescent="0.2">
      <c r="A881" s="13"/>
      <c r="B881" s="28"/>
      <c r="C881" s="27"/>
      <c r="D881" s="28"/>
      <c r="E881" s="28"/>
      <c r="F881" s="36"/>
      <c r="G881" s="29"/>
      <c r="H881" s="28"/>
      <c r="I881" s="29"/>
    </row>
    <row r="882" spans="1:9" ht="15" x14ac:dyDescent="0.2">
      <c r="A882" s="13"/>
      <c r="B882" s="28"/>
      <c r="C882" s="27"/>
      <c r="D882" s="28"/>
      <c r="E882" s="28"/>
      <c r="F882" s="36"/>
      <c r="G882" s="29"/>
      <c r="H882" s="28"/>
      <c r="I882" s="29"/>
    </row>
    <row r="883" spans="1:9" ht="15" x14ac:dyDescent="0.2">
      <c r="A883" s="13"/>
      <c r="B883" s="28"/>
      <c r="C883" s="27"/>
      <c r="D883" s="28"/>
      <c r="E883" s="28"/>
      <c r="F883" s="36"/>
      <c r="G883" s="29"/>
      <c r="H883" s="28"/>
      <c r="I883" s="29"/>
    </row>
    <row r="884" spans="1:9" ht="15" x14ac:dyDescent="0.2">
      <c r="A884" s="13"/>
      <c r="B884" s="28"/>
      <c r="C884" s="27"/>
      <c r="D884" s="28"/>
      <c r="E884" s="28"/>
      <c r="F884" s="36"/>
      <c r="G884" s="29"/>
      <c r="H884" s="28"/>
      <c r="I884" s="29"/>
    </row>
    <row r="885" spans="1:9" ht="15" x14ac:dyDescent="0.2">
      <c r="A885" s="13"/>
      <c r="B885" s="28"/>
      <c r="C885" s="27"/>
      <c r="D885" s="28"/>
      <c r="E885" s="28"/>
      <c r="F885" s="36"/>
      <c r="G885" s="29"/>
      <c r="H885" s="28"/>
      <c r="I885" s="29"/>
    </row>
    <row r="886" spans="1:9" ht="15" x14ac:dyDescent="0.2">
      <c r="A886" s="13"/>
      <c r="B886" s="28"/>
      <c r="C886" s="27"/>
      <c r="D886" s="28"/>
      <c r="E886" s="28"/>
      <c r="F886" s="36"/>
      <c r="G886" s="29"/>
      <c r="H886" s="28"/>
      <c r="I886" s="29"/>
    </row>
    <row r="887" spans="1:9" ht="15" x14ac:dyDescent="0.2">
      <c r="A887" s="13"/>
      <c r="B887" s="28"/>
      <c r="C887" s="27"/>
      <c r="D887" s="28"/>
      <c r="E887" s="28"/>
      <c r="F887" s="36"/>
      <c r="G887" s="29"/>
      <c r="H887" s="28"/>
      <c r="I887" s="29"/>
    </row>
    <row r="888" spans="1:9" ht="15" x14ac:dyDescent="0.2">
      <c r="A888" s="13"/>
      <c r="B888" s="28"/>
      <c r="C888" s="27"/>
      <c r="D888" s="28"/>
      <c r="E888" s="28"/>
      <c r="F888" s="36"/>
      <c r="G888" s="29"/>
      <c r="H888" s="28"/>
      <c r="I888" s="29"/>
    </row>
    <row r="889" spans="1:9" ht="15" x14ac:dyDescent="0.2">
      <c r="A889" s="13"/>
      <c r="B889" s="28"/>
      <c r="C889" s="27"/>
      <c r="D889" s="28"/>
      <c r="E889" s="28"/>
      <c r="F889" s="36"/>
      <c r="G889" s="29"/>
      <c r="H889" s="28"/>
      <c r="I889" s="29"/>
    </row>
    <row r="890" spans="1:9" ht="15" x14ac:dyDescent="0.2">
      <c r="A890" s="13"/>
      <c r="B890" s="28"/>
      <c r="C890" s="27"/>
      <c r="D890" s="28"/>
      <c r="E890" s="28"/>
      <c r="F890" s="36"/>
      <c r="G890" s="29"/>
      <c r="H890" s="28"/>
      <c r="I890" s="29"/>
    </row>
    <row r="891" spans="1:9" ht="15" x14ac:dyDescent="0.2">
      <c r="A891" s="13"/>
      <c r="B891" s="28"/>
      <c r="C891" s="27"/>
      <c r="D891" s="28"/>
      <c r="E891" s="28"/>
      <c r="F891" s="36"/>
      <c r="G891" s="29"/>
      <c r="H891" s="28"/>
      <c r="I891" s="29"/>
    </row>
    <row r="892" spans="1:9" ht="15" x14ac:dyDescent="0.2">
      <c r="A892" s="13"/>
      <c r="B892" s="28"/>
      <c r="C892" s="27"/>
      <c r="D892" s="28"/>
      <c r="E892" s="28"/>
      <c r="F892" s="36"/>
      <c r="G892" s="29"/>
      <c r="H892" s="28"/>
      <c r="I892" s="29"/>
    </row>
    <row r="893" spans="1:9" ht="15" x14ac:dyDescent="0.2">
      <c r="A893" s="13"/>
      <c r="B893" s="28"/>
      <c r="C893" s="27"/>
      <c r="D893" s="28"/>
      <c r="E893" s="28"/>
      <c r="F893" s="36"/>
      <c r="G893" s="29"/>
      <c r="H893" s="28"/>
      <c r="I893" s="29"/>
    </row>
    <row r="894" spans="1:9" ht="15" x14ac:dyDescent="0.2">
      <c r="A894" s="13"/>
      <c r="B894" s="28"/>
      <c r="C894" s="27"/>
      <c r="D894" s="28"/>
      <c r="E894" s="28"/>
      <c r="F894" s="36"/>
      <c r="G894" s="29"/>
      <c r="H894" s="28"/>
      <c r="I894" s="29"/>
    </row>
    <row r="895" spans="1:9" ht="15" x14ac:dyDescent="0.2">
      <c r="A895" s="13"/>
      <c r="B895" s="28"/>
      <c r="C895" s="27"/>
      <c r="D895" s="28"/>
      <c r="E895" s="28"/>
      <c r="F895" s="36"/>
      <c r="G895" s="29"/>
      <c r="H895" s="28"/>
      <c r="I895" s="29"/>
    </row>
    <row r="896" spans="1:9" ht="15" x14ac:dyDescent="0.2">
      <c r="A896" s="13"/>
      <c r="B896" s="28"/>
      <c r="C896" s="27"/>
      <c r="D896" s="28"/>
      <c r="E896" s="28"/>
      <c r="F896" s="36"/>
      <c r="G896" s="29"/>
      <c r="H896" s="28"/>
      <c r="I896" s="29"/>
    </row>
    <row r="897" spans="1:9" ht="15" x14ac:dyDescent="0.2">
      <c r="A897" s="13"/>
      <c r="B897" s="28"/>
      <c r="C897" s="27"/>
      <c r="D897" s="28"/>
      <c r="E897" s="28"/>
      <c r="F897" s="36"/>
      <c r="G897" s="29"/>
      <c r="H897" s="28"/>
      <c r="I897" s="29"/>
    </row>
    <row r="898" spans="1:9" ht="15" x14ac:dyDescent="0.2">
      <c r="A898" s="13"/>
      <c r="B898" s="28"/>
      <c r="C898" s="27"/>
      <c r="D898" s="28"/>
      <c r="E898" s="28"/>
      <c r="F898" s="36"/>
      <c r="G898" s="29"/>
      <c r="H898" s="28"/>
      <c r="I898" s="29"/>
    </row>
    <row r="899" spans="1:9" ht="15" x14ac:dyDescent="0.2">
      <c r="A899" s="13"/>
      <c r="B899" s="28"/>
      <c r="C899" s="27"/>
      <c r="D899" s="28"/>
      <c r="E899" s="28"/>
      <c r="F899" s="36"/>
      <c r="G899" s="29"/>
      <c r="H899" s="28"/>
      <c r="I899" s="29"/>
    </row>
    <row r="900" spans="1:9" ht="15" x14ac:dyDescent="0.2">
      <c r="A900" s="13"/>
      <c r="B900" s="28"/>
      <c r="C900" s="27"/>
      <c r="D900" s="28"/>
      <c r="E900" s="28"/>
      <c r="F900" s="36"/>
      <c r="G900" s="29"/>
      <c r="H900" s="28"/>
      <c r="I900" s="29"/>
    </row>
    <row r="901" spans="1:9" ht="15" x14ac:dyDescent="0.2">
      <c r="A901" s="13"/>
      <c r="B901" s="28"/>
      <c r="C901" s="27"/>
      <c r="D901" s="28"/>
      <c r="E901" s="28"/>
      <c r="F901" s="36"/>
      <c r="G901" s="29"/>
      <c r="H901" s="28"/>
      <c r="I901" s="29"/>
    </row>
    <row r="902" spans="1:9" ht="15" x14ac:dyDescent="0.2">
      <c r="A902" s="13"/>
      <c r="B902" s="28"/>
      <c r="C902" s="27"/>
      <c r="D902" s="28"/>
      <c r="E902" s="28"/>
      <c r="F902" s="36"/>
      <c r="G902" s="29"/>
      <c r="H902" s="28"/>
      <c r="I902" s="29"/>
    </row>
    <row r="903" spans="1:9" ht="15" x14ac:dyDescent="0.2">
      <c r="A903" s="13"/>
      <c r="B903" s="28"/>
      <c r="C903" s="27"/>
      <c r="D903" s="28"/>
      <c r="E903" s="28"/>
      <c r="F903" s="36"/>
      <c r="G903" s="29"/>
      <c r="H903" s="28"/>
      <c r="I903" s="29"/>
    </row>
    <row r="904" spans="1:9" ht="15" x14ac:dyDescent="0.2">
      <c r="A904" s="13"/>
      <c r="B904" s="28"/>
      <c r="C904" s="27"/>
      <c r="D904" s="28"/>
      <c r="E904" s="28"/>
      <c r="F904" s="36"/>
      <c r="G904" s="29"/>
      <c r="H904" s="28"/>
      <c r="I904" s="29"/>
    </row>
    <row r="905" spans="1:9" ht="15" x14ac:dyDescent="0.2">
      <c r="A905" s="13"/>
      <c r="B905" s="28"/>
      <c r="C905" s="27"/>
      <c r="D905" s="28"/>
      <c r="E905" s="28"/>
      <c r="F905" s="36"/>
      <c r="G905" s="29"/>
      <c r="H905" s="28"/>
      <c r="I905" s="29"/>
    </row>
    <row r="906" spans="1:9" ht="15" x14ac:dyDescent="0.2">
      <c r="A906" s="13"/>
      <c r="B906" s="28"/>
      <c r="C906" s="27"/>
      <c r="D906" s="28"/>
      <c r="E906" s="28"/>
      <c r="F906" s="36"/>
      <c r="G906" s="29"/>
      <c r="H906" s="28"/>
      <c r="I906" s="29"/>
    </row>
    <row r="907" spans="1:9" ht="15" x14ac:dyDescent="0.2">
      <c r="A907" s="13"/>
      <c r="B907" s="28"/>
      <c r="C907" s="27"/>
      <c r="D907" s="28"/>
      <c r="E907" s="28"/>
      <c r="F907" s="36"/>
      <c r="G907" s="29"/>
      <c r="H907" s="28"/>
      <c r="I907" s="29"/>
    </row>
    <row r="908" spans="1:9" ht="15" x14ac:dyDescent="0.2">
      <c r="A908" s="13"/>
      <c r="B908" s="28"/>
      <c r="C908" s="27"/>
      <c r="D908" s="28"/>
      <c r="E908" s="28"/>
      <c r="F908" s="36"/>
      <c r="G908" s="29"/>
      <c r="H908" s="28"/>
      <c r="I908" s="29"/>
    </row>
    <row r="909" spans="1:9" ht="15" x14ac:dyDescent="0.2">
      <c r="A909" s="13"/>
      <c r="B909" s="28"/>
      <c r="C909" s="27"/>
      <c r="D909" s="28"/>
      <c r="E909" s="28"/>
      <c r="F909" s="36"/>
      <c r="G909" s="29"/>
      <c r="H909" s="28"/>
      <c r="I909" s="29"/>
    </row>
    <row r="910" spans="1:9" ht="15" x14ac:dyDescent="0.2">
      <c r="A910" s="13"/>
      <c r="B910" s="28"/>
      <c r="C910" s="27"/>
      <c r="D910" s="28"/>
      <c r="E910" s="28"/>
      <c r="F910" s="36"/>
      <c r="G910" s="29"/>
      <c r="H910" s="28"/>
      <c r="I910" s="29"/>
    </row>
    <row r="911" spans="1:9" ht="15" x14ac:dyDescent="0.2">
      <c r="A911" s="13"/>
      <c r="B911" s="28"/>
      <c r="C911" s="27"/>
      <c r="D911" s="28"/>
      <c r="E911" s="28"/>
      <c r="F911" s="36"/>
      <c r="G911" s="29"/>
      <c r="H911" s="28"/>
      <c r="I911" s="29"/>
    </row>
    <row r="912" spans="1:9" ht="15" x14ac:dyDescent="0.2">
      <c r="A912" s="13"/>
      <c r="B912" s="28"/>
      <c r="C912" s="27"/>
      <c r="D912" s="28"/>
      <c r="E912" s="28"/>
      <c r="F912" s="36"/>
      <c r="G912" s="29"/>
      <c r="H912" s="28"/>
      <c r="I912" s="29"/>
    </row>
    <row r="913" spans="1:9" ht="15" x14ac:dyDescent="0.2">
      <c r="A913" s="13"/>
      <c r="B913" s="28"/>
      <c r="C913" s="27"/>
      <c r="D913" s="28"/>
      <c r="E913" s="28"/>
      <c r="F913" s="36"/>
      <c r="G913" s="29"/>
      <c r="H913" s="28"/>
      <c r="I913" s="29"/>
    </row>
    <row r="914" spans="1:9" ht="15" x14ac:dyDescent="0.2">
      <c r="A914" s="13"/>
      <c r="B914" s="28"/>
      <c r="C914" s="27"/>
      <c r="D914" s="28"/>
      <c r="E914" s="28"/>
      <c r="F914" s="36"/>
      <c r="G914" s="29"/>
      <c r="H914" s="28"/>
      <c r="I914" s="29"/>
    </row>
    <row r="915" spans="1:9" ht="15" x14ac:dyDescent="0.2">
      <c r="A915" s="13"/>
      <c r="B915" s="28"/>
      <c r="C915" s="27"/>
      <c r="D915" s="28"/>
      <c r="E915" s="28"/>
      <c r="F915" s="36"/>
      <c r="G915" s="29"/>
      <c r="H915" s="28"/>
      <c r="I915" s="29"/>
    </row>
    <row r="916" spans="1:9" ht="15" x14ac:dyDescent="0.2">
      <c r="A916" s="13"/>
      <c r="B916" s="28"/>
      <c r="C916" s="27"/>
      <c r="D916" s="28"/>
      <c r="E916" s="28"/>
      <c r="F916" s="36"/>
      <c r="G916" s="29"/>
      <c r="H916" s="28"/>
      <c r="I916" s="29"/>
    </row>
    <row r="917" spans="1:9" ht="15" x14ac:dyDescent="0.2">
      <c r="A917" s="13"/>
      <c r="B917" s="28"/>
      <c r="C917" s="27"/>
      <c r="D917" s="28"/>
      <c r="E917" s="28"/>
      <c r="F917" s="36"/>
      <c r="G917" s="29"/>
      <c r="H917" s="28"/>
      <c r="I917" s="29"/>
    </row>
    <row r="918" spans="1:9" ht="15" x14ac:dyDescent="0.2">
      <c r="A918" s="13"/>
      <c r="B918" s="28"/>
      <c r="C918" s="27"/>
      <c r="D918" s="28"/>
      <c r="E918" s="28"/>
      <c r="F918" s="36"/>
      <c r="G918" s="29"/>
      <c r="H918" s="28"/>
      <c r="I918" s="29"/>
    </row>
    <row r="919" spans="1:9" ht="15" x14ac:dyDescent="0.2">
      <c r="A919" s="13"/>
      <c r="B919" s="28"/>
      <c r="C919" s="27"/>
      <c r="D919" s="28"/>
      <c r="E919" s="28"/>
      <c r="F919" s="36"/>
      <c r="G919" s="29"/>
      <c r="H919" s="28"/>
      <c r="I919" s="29"/>
    </row>
    <row r="920" spans="1:9" ht="15" x14ac:dyDescent="0.2">
      <c r="A920" s="13"/>
      <c r="B920" s="28"/>
      <c r="C920" s="27"/>
      <c r="D920" s="28"/>
      <c r="E920" s="28"/>
      <c r="F920" s="36"/>
      <c r="G920" s="29"/>
      <c r="H920" s="28"/>
      <c r="I920" s="29"/>
    </row>
    <row r="921" spans="1:9" ht="15" x14ac:dyDescent="0.2">
      <c r="A921" s="13"/>
      <c r="B921" s="28"/>
      <c r="C921" s="27"/>
      <c r="D921" s="28"/>
      <c r="E921" s="28"/>
      <c r="F921" s="36"/>
      <c r="G921" s="29"/>
      <c r="H921" s="28"/>
      <c r="I921" s="29"/>
    </row>
    <row r="922" spans="1:9" ht="15" x14ac:dyDescent="0.2">
      <c r="A922" s="13"/>
      <c r="B922" s="28"/>
      <c r="C922" s="27"/>
      <c r="D922" s="28"/>
      <c r="E922" s="28"/>
      <c r="F922" s="36"/>
      <c r="G922" s="29"/>
      <c r="H922" s="28"/>
      <c r="I922" s="29"/>
    </row>
    <row r="923" spans="1:9" ht="15" x14ac:dyDescent="0.2">
      <c r="A923" s="13"/>
      <c r="B923" s="28"/>
      <c r="C923" s="27"/>
      <c r="D923" s="28"/>
      <c r="E923" s="28"/>
      <c r="F923" s="36"/>
      <c r="G923" s="29"/>
      <c r="H923" s="28"/>
      <c r="I923" s="29"/>
    </row>
    <row r="924" spans="1:9" ht="15" x14ac:dyDescent="0.2">
      <c r="A924" s="13"/>
      <c r="B924" s="28"/>
      <c r="C924" s="27"/>
      <c r="D924" s="28"/>
      <c r="E924" s="28"/>
      <c r="F924" s="36"/>
      <c r="G924" s="29"/>
      <c r="H924" s="28"/>
      <c r="I924" s="29"/>
    </row>
    <row r="925" spans="1:9" ht="15" x14ac:dyDescent="0.2">
      <c r="A925" s="13"/>
      <c r="B925" s="28"/>
      <c r="C925" s="27"/>
      <c r="D925" s="28"/>
      <c r="E925" s="28"/>
      <c r="F925" s="36"/>
      <c r="G925" s="29"/>
      <c r="H925" s="28"/>
      <c r="I925" s="29"/>
    </row>
    <row r="926" spans="1:9" ht="15" x14ac:dyDescent="0.2">
      <c r="A926" s="13"/>
      <c r="B926" s="28"/>
      <c r="C926" s="27"/>
      <c r="D926" s="28"/>
      <c r="E926" s="28"/>
      <c r="F926" s="36"/>
      <c r="G926" s="29"/>
      <c r="H926" s="28"/>
      <c r="I926" s="29"/>
    </row>
    <row r="927" spans="1:9" ht="15" x14ac:dyDescent="0.2">
      <c r="A927" s="13"/>
      <c r="B927" s="28"/>
      <c r="C927" s="27"/>
      <c r="D927" s="28"/>
      <c r="E927" s="28"/>
      <c r="F927" s="36"/>
      <c r="G927" s="29"/>
      <c r="H927" s="28"/>
      <c r="I927" s="29"/>
    </row>
    <row r="928" spans="1:9" ht="15" x14ac:dyDescent="0.2">
      <c r="A928" s="13"/>
      <c r="B928" s="28"/>
      <c r="C928" s="27"/>
      <c r="D928" s="28"/>
      <c r="E928" s="28"/>
      <c r="F928" s="36"/>
      <c r="G928" s="29"/>
      <c r="H928" s="28"/>
      <c r="I928" s="29"/>
    </row>
    <row r="929" spans="1:9" ht="15" x14ac:dyDescent="0.2">
      <c r="A929" s="13"/>
      <c r="B929" s="28"/>
      <c r="C929" s="27"/>
      <c r="D929" s="28"/>
      <c r="E929" s="28"/>
      <c r="F929" s="36"/>
      <c r="G929" s="29"/>
      <c r="H929" s="28"/>
      <c r="I929" s="29"/>
    </row>
    <row r="930" spans="1:9" ht="15" x14ac:dyDescent="0.2">
      <c r="A930" s="13"/>
      <c r="B930" s="28"/>
      <c r="C930" s="27"/>
      <c r="D930" s="28"/>
      <c r="E930" s="28"/>
      <c r="F930" s="36"/>
      <c r="G930" s="29"/>
      <c r="H930" s="28"/>
      <c r="I930" s="29"/>
    </row>
    <row r="931" spans="1:9" ht="15" x14ac:dyDescent="0.2">
      <c r="A931" s="13"/>
      <c r="B931" s="28"/>
      <c r="C931" s="27"/>
      <c r="D931" s="28"/>
      <c r="E931" s="28"/>
      <c r="F931" s="36"/>
      <c r="G931" s="29"/>
      <c r="H931" s="28"/>
      <c r="I931" s="29"/>
    </row>
    <row r="932" spans="1:9" ht="15" x14ac:dyDescent="0.2">
      <c r="A932" s="13"/>
      <c r="B932" s="28"/>
      <c r="C932" s="27"/>
      <c r="D932" s="28"/>
      <c r="E932" s="28"/>
      <c r="F932" s="36"/>
      <c r="G932" s="29"/>
      <c r="H932" s="28"/>
      <c r="I932" s="29"/>
    </row>
    <row r="933" spans="1:9" ht="15" x14ac:dyDescent="0.2">
      <c r="A933" s="13"/>
      <c r="B933" s="28"/>
      <c r="C933" s="27"/>
      <c r="D933" s="28"/>
      <c r="E933" s="28"/>
      <c r="F933" s="36"/>
      <c r="G933" s="29"/>
      <c r="H933" s="28"/>
      <c r="I933" s="29"/>
    </row>
    <row r="934" spans="1:9" ht="15" x14ac:dyDescent="0.2">
      <c r="A934" s="13"/>
      <c r="B934" s="28"/>
      <c r="C934" s="27"/>
      <c r="D934" s="28"/>
      <c r="E934" s="28"/>
      <c r="F934" s="36"/>
      <c r="G934" s="29"/>
      <c r="H934" s="28"/>
      <c r="I934" s="29"/>
    </row>
    <row r="935" spans="1:9" ht="15" x14ac:dyDescent="0.2">
      <c r="A935" s="13"/>
      <c r="B935" s="28"/>
      <c r="C935" s="27"/>
      <c r="D935" s="28"/>
      <c r="E935" s="28"/>
      <c r="F935" s="36"/>
      <c r="G935" s="29"/>
      <c r="H935" s="28"/>
      <c r="I935" s="29"/>
    </row>
    <row r="936" spans="1:9" ht="15" x14ac:dyDescent="0.2">
      <c r="A936" s="13"/>
      <c r="B936" s="28"/>
      <c r="C936" s="27"/>
      <c r="D936" s="28"/>
      <c r="E936" s="28"/>
      <c r="F936" s="36"/>
      <c r="G936" s="29"/>
      <c r="H936" s="28"/>
      <c r="I936" s="29"/>
    </row>
    <row r="937" spans="1:9" ht="15" x14ac:dyDescent="0.2">
      <c r="A937" s="13"/>
      <c r="B937" s="28"/>
      <c r="C937" s="27"/>
      <c r="D937" s="28"/>
      <c r="E937" s="28"/>
      <c r="F937" s="36"/>
      <c r="G937" s="29"/>
      <c r="H937" s="28"/>
      <c r="I937" s="29"/>
    </row>
    <row r="938" spans="1:9" ht="15" x14ac:dyDescent="0.2">
      <c r="A938" s="13"/>
      <c r="B938" s="28"/>
      <c r="C938" s="27"/>
      <c r="D938" s="28"/>
      <c r="E938" s="28"/>
      <c r="F938" s="36"/>
      <c r="G938" s="29"/>
      <c r="H938" s="28"/>
      <c r="I938" s="29"/>
    </row>
    <row r="939" spans="1:9" ht="15" x14ac:dyDescent="0.2">
      <c r="A939" s="13"/>
      <c r="B939" s="28"/>
      <c r="C939" s="27"/>
      <c r="D939" s="28"/>
      <c r="E939" s="28"/>
      <c r="F939" s="36"/>
      <c r="G939" s="29"/>
      <c r="H939" s="28"/>
      <c r="I939" s="29"/>
    </row>
    <row r="940" spans="1:9" ht="15" x14ac:dyDescent="0.2">
      <c r="A940" s="13"/>
      <c r="B940" s="28"/>
      <c r="C940" s="27"/>
      <c r="D940" s="28"/>
      <c r="E940" s="28"/>
      <c r="F940" s="36"/>
      <c r="G940" s="29"/>
      <c r="H940" s="28"/>
      <c r="I940" s="29"/>
    </row>
    <row r="941" spans="1:9" ht="15" x14ac:dyDescent="0.2">
      <c r="A941" s="13"/>
      <c r="B941" s="28"/>
      <c r="C941" s="27"/>
      <c r="D941" s="28"/>
      <c r="E941" s="28"/>
      <c r="F941" s="36"/>
      <c r="G941" s="29"/>
      <c r="H941" s="28"/>
      <c r="I941" s="29"/>
    </row>
    <row r="942" spans="1:9" ht="15" x14ac:dyDescent="0.2">
      <c r="A942" s="13"/>
      <c r="B942" s="28"/>
      <c r="C942" s="27"/>
      <c r="D942" s="28"/>
      <c r="E942" s="28"/>
      <c r="F942" s="36"/>
      <c r="G942" s="29"/>
      <c r="H942" s="28"/>
      <c r="I942" s="29"/>
    </row>
    <row r="943" spans="1:9" ht="15" x14ac:dyDescent="0.2">
      <c r="A943" s="13"/>
      <c r="B943" s="28"/>
      <c r="C943" s="27"/>
      <c r="D943" s="28"/>
      <c r="E943" s="28"/>
      <c r="F943" s="36"/>
      <c r="G943" s="29"/>
      <c r="H943" s="28"/>
      <c r="I943" s="29"/>
    </row>
    <row r="944" spans="1:9" ht="15" x14ac:dyDescent="0.2">
      <c r="A944" s="13"/>
      <c r="B944" s="28"/>
      <c r="C944" s="27"/>
      <c r="D944" s="28"/>
      <c r="E944" s="28"/>
      <c r="F944" s="36"/>
      <c r="G944" s="29"/>
      <c r="H944" s="28"/>
      <c r="I944" s="29"/>
    </row>
    <row r="945" spans="1:9" ht="15" x14ac:dyDescent="0.2">
      <c r="A945" s="13"/>
      <c r="B945" s="28"/>
      <c r="C945" s="27"/>
      <c r="D945" s="28"/>
      <c r="E945" s="28"/>
      <c r="F945" s="36"/>
      <c r="G945" s="29"/>
      <c r="H945" s="28"/>
      <c r="I945" s="29"/>
    </row>
    <row r="946" spans="1:9" ht="15" x14ac:dyDescent="0.2">
      <c r="A946" s="13"/>
      <c r="B946" s="28"/>
      <c r="C946" s="27"/>
      <c r="D946" s="28"/>
      <c r="E946" s="28"/>
      <c r="F946" s="36"/>
      <c r="G946" s="29"/>
      <c r="H946" s="28"/>
      <c r="I946" s="29"/>
    </row>
    <row r="947" spans="1:9" ht="15" x14ac:dyDescent="0.2">
      <c r="A947" s="13"/>
      <c r="B947" s="28"/>
      <c r="C947" s="27"/>
      <c r="D947" s="28"/>
      <c r="E947" s="28"/>
      <c r="F947" s="36"/>
      <c r="G947" s="29"/>
      <c r="H947" s="28"/>
      <c r="I947" s="29"/>
    </row>
    <row r="948" spans="1:9" ht="15" x14ac:dyDescent="0.2">
      <c r="A948" s="13"/>
      <c r="B948" s="28"/>
      <c r="C948" s="27"/>
      <c r="D948" s="28"/>
      <c r="E948" s="28"/>
      <c r="F948" s="36"/>
      <c r="G948" s="29"/>
      <c r="H948" s="28"/>
      <c r="I948" s="29"/>
    </row>
    <row r="949" spans="1:9" ht="15" x14ac:dyDescent="0.2">
      <c r="A949" s="13"/>
      <c r="B949" s="28"/>
      <c r="C949" s="27"/>
      <c r="D949" s="28"/>
      <c r="E949" s="28"/>
      <c r="F949" s="36"/>
      <c r="G949" s="29"/>
      <c r="H949" s="28"/>
      <c r="I949" s="29"/>
    </row>
    <row r="950" spans="1:9" ht="15" x14ac:dyDescent="0.2">
      <c r="A950" s="13"/>
      <c r="B950" s="28"/>
      <c r="C950" s="27"/>
      <c r="D950" s="28"/>
      <c r="E950" s="28"/>
      <c r="F950" s="36"/>
      <c r="G950" s="29"/>
      <c r="H950" s="28"/>
      <c r="I950" s="29"/>
    </row>
    <row r="951" spans="1:9" ht="15" x14ac:dyDescent="0.2">
      <c r="A951" s="13"/>
      <c r="B951" s="28"/>
      <c r="C951" s="27"/>
      <c r="D951" s="28"/>
      <c r="E951" s="28"/>
      <c r="F951" s="36"/>
      <c r="G951" s="29"/>
      <c r="H951" s="28"/>
      <c r="I951" s="29"/>
    </row>
    <row r="952" spans="1:9" ht="15" x14ac:dyDescent="0.2">
      <c r="A952" s="13"/>
      <c r="B952" s="28"/>
      <c r="C952" s="27"/>
      <c r="D952" s="28"/>
      <c r="E952" s="28"/>
      <c r="F952" s="36"/>
      <c r="G952" s="29"/>
      <c r="H952" s="28"/>
      <c r="I952" s="29"/>
    </row>
    <row r="953" spans="1:9" ht="15" x14ac:dyDescent="0.2">
      <c r="A953" s="13"/>
      <c r="B953" s="28"/>
      <c r="C953" s="27"/>
      <c r="D953" s="28"/>
      <c r="E953" s="28"/>
      <c r="F953" s="36"/>
      <c r="G953" s="29"/>
      <c r="H953" s="28"/>
      <c r="I953" s="29"/>
    </row>
    <row r="954" spans="1:9" ht="15" x14ac:dyDescent="0.2">
      <c r="A954" s="13"/>
      <c r="B954" s="28"/>
      <c r="C954" s="27"/>
      <c r="D954" s="28"/>
      <c r="E954" s="28"/>
      <c r="F954" s="36"/>
      <c r="G954" s="29"/>
      <c r="H954" s="28"/>
      <c r="I954" s="29"/>
    </row>
    <row r="955" spans="1:9" ht="15" x14ac:dyDescent="0.2">
      <c r="A955" s="13"/>
      <c r="B955" s="28"/>
      <c r="C955" s="27"/>
      <c r="D955" s="28"/>
      <c r="E955" s="28"/>
      <c r="F955" s="36"/>
      <c r="G955" s="29"/>
      <c r="H955" s="28"/>
      <c r="I955" s="29"/>
    </row>
    <row r="956" spans="1:9" ht="15" x14ac:dyDescent="0.2">
      <c r="A956" s="13"/>
      <c r="B956" s="28"/>
      <c r="C956" s="27"/>
      <c r="D956" s="28"/>
      <c r="E956" s="28"/>
      <c r="F956" s="36"/>
      <c r="G956" s="29"/>
      <c r="H956" s="28"/>
      <c r="I956" s="29"/>
    </row>
    <row r="957" spans="1:9" ht="15" x14ac:dyDescent="0.2">
      <c r="A957" s="13"/>
      <c r="B957" s="28"/>
      <c r="C957" s="27"/>
      <c r="D957" s="28"/>
      <c r="E957" s="28"/>
      <c r="F957" s="36"/>
      <c r="G957" s="29"/>
      <c r="H957" s="28"/>
      <c r="I957" s="29"/>
    </row>
    <row r="958" spans="1:9" ht="15" x14ac:dyDescent="0.2">
      <c r="A958" s="13"/>
      <c r="B958" s="28"/>
      <c r="C958" s="27"/>
      <c r="D958" s="28"/>
      <c r="E958" s="28"/>
      <c r="F958" s="36"/>
      <c r="G958" s="29"/>
      <c r="H958" s="28"/>
      <c r="I958" s="29"/>
    </row>
    <row r="959" spans="1:9" ht="15" x14ac:dyDescent="0.2">
      <c r="A959" s="13"/>
      <c r="B959" s="28"/>
      <c r="C959" s="27"/>
      <c r="D959" s="28"/>
      <c r="E959" s="28"/>
      <c r="F959" s="36"/>
      <c r="G959" s="29"/>
      <c r="H959" s="28"/>
      <c r="I959" s="29"/>
    </row>
    <row r="960" spans="1:9" ht="15" x14ac:dyDescent="0.2">
      <c r="A960" s="13"/>
      <c r="B960" s="28"/>
      <c r="C960" s="27"/>
      <c r="D960" s="28"/>
      <c r="E960" s="28"/>
      <c r="F960" s="36"/>
      <c r="G960" s="29"/>
      <c r="H960" s="28"/>
      <c r="I960" s="29"/>
    </row>
    <row r="961" spans="1:9" ht="15" x14ac:dyDescent="0.2">
      <c r="A961" s="13"/>
      <c r="B961" s="28"/>
      <c r="C961" s="27"/>
      <c r="D961" s="28"/>
      <c r="E961" s="28"/>
      <c r="F961" s="36"/>
      <c r="G961" s="29"/>
      <c r="H961" s="28"/>
      <c r="I961" s="29"/>
    </row>
    <row r="962" spans="1:9" ht="15" x14ac:dyDescent="0.2">
      <c r="A962" s="13"/>
      <c r="B962" s="28"/>
      <c r="C962" s="27"/>
      <c r="D962" s="28"/>
      <c r="E962" s="28"/>
      <c r="F962" s="36"/>
      <c r="G962" s="29"/>
      <c r="H962" s="28"/>
      <c r="I962" s="29"/>
    </row>
    <row r="963" spans="1:9" ht="15" x14ac:dyDescent="0.2">
      <c r="A963" s="13"/>
      <c r="B963" s="28"/>
      <c r="C963" s="27"/>
      <c r="D963" s="28"/>
      <c r="E963" s="28"/>
      <c r="F963" s="36"/>
      <c r="G963" s="29"/>
      <c r="H963" s="28"/>
      <c r="I963" s="29"/>
    </row>
    <row r="964" spans="1:9" ht="15" x14ac:dyDescent="0.2">
      <c r="A964" s="13"/>
      <c r="B964" s="28"/>
      <c r="C964" s="27"/>
      <c r="D964" s="28"/>
      <c r="E964" s="28"/>
      <c r="F964" s="36"/>
      <c r="G964" s="29"/>
      <c r="H964" s="28"/>
      <c r="I964" s="29"/>
    </row>
    <row r="965" spans="1:9" ht="15" x14ac:dyDescent="0.2">
      <c r="A965" s="13"/>
      <c r="B965" s="28"/>
      <c r="C965" s="27"/>
      <c r="D965" s="28"/>
      <c r="E965" s="28"/>
      <c r="F965" s="36"/>
      <c r="G965" s="29"/>
      <c r="H965" s="28"/>
      <c r="I965" s="29"/>
    </row>
    <row r="966" spans="1:9" ht="15" x14ac:dyDescent="0.2">
      <c r="A966" s="13"/>
      <c r="B966" s="28"/>
      <c r="C966" s="27"/>
      <c r="D966" s="28"/>
      <c r="E966" s="28"/>
      <c r="F966" s="36"/>
      <c r="G966" s="29"/>
      <c r="H966" s="28"/>
      <c r="I966" s="29"/>
    </row>
    <row r="967" spans="1:9" ht="15" x14ac:dyDescent="0.2">
      <c r="A967" s="13"/>
      <c r="B967" s="28"/>
      <c r="C967" s="27"/>
      <c r="D967" s="28"/>
      <c r="E967" s="28"/>
      <c r="F967" s="36"/>
      <c r="G967" s="29"/>
      <c r="H967" s="28"/>
      <c r="I967" s="29"/>
    </row>
    <row r="968" spans="1:9" ht="15" x14ac:dyDescent="0.2">
      <c r="A968" s="13"/>
      <c r="B968" s="28"/>
      <c r="C968" s="27"/>
      <c r="D968" s="28"/>
      <c r="E968" s="28"/>
      <c r="F968" s="36"/>
      <c r="G968" s="29"/>
      <c r="H968" s="28"/>
      <c r="I968" s="29"/>
    </row>
    <row r="969" spans="1:9" ht="15" x14ac:dyDescent="0.2">
      <c r="A969" s="13"/>
      <c r="B969" s="28"/>
      <c r="C969" s="27"/>
      <c r="D969" s="28"/>
      <c r="E969" s="28"/>
      <c r="F969" s="36"/>
      <c r="G969" s="29"/>
      <c r="H969" s="28"/>
      <c r="I969" s="29"/>
    </row>
    <row r="970" spans="1:9" ht="15" x14ac:dyDescent="0.2">
      <c r="A970" s="13"/>
      <c r="B970" s="28"/>
      <c r="C970" s="27"/>
      <c r="D970" s="28"/>
      <c r="E970" s="28"/>
      <c r="F970" s="36"/>
      <c r="G970" s="29"/>
      <c r="H970" s="28"/>
      <c r="I970" s="29"/>
    </row>
    <row r="971" spans="1:9" ht="15" x14ac:dyDescent="0.2">
      <c r="A971" s="13"/>
      <c r="B971" s="28"/>
      <c r="C971" s="27"/>
      <c r="D971" s="28"/>
      <c r="E971" s="28"/>
      <c r="F971" s="36"/>
      <c r="G971" s="29"/>
      <c r="H971" s="28"/>
      <c r="I971" s="29"/>
    </row>
    <row r="972" spans="1:9" ht="15" x14ac:dyDescent="0.2">
      <c r="A972" s="13"/>
      <c r="B972" s="28"/>
      <c r="C972" s="27"/>
      <c r="D972" s="28"/>
      <c r="E972" s="28"/>
      <c r="F972" s="36"/>
      <c r="G972" s="29"/>
      <c r="H972" s="28"/>
      <c r="I972" s="29"/>
    </row>
    <row r="973" spans="1:9" ht="15" x14ac:dyDescent="0.2">
      <c r="A973" s="13"/>
      <c r="B973" s="28"/>
      <c r="C973" s="27"/>
      <c r="D973" s="28"/>
      <c r="E973" s="28"/>
      <c r="F973" s="36"/>
      <c r="G973" s="29"/>
      <c r="H973" s="28"/>
      <c r="I973" s="29"/>
    </row>
    <row r="974" spans="1:9" ht="15" x14ac:dyDescent="0.2">
      <c r="A974" s="13"/>
      <c r="B974" s="28"/>
      <c r="C974" s="27"/>
      <c r="D974" s="28"/>
      <c r="E974" s="28"/>
      <c r="F974" s="36"/>
      <c r="G974" s="29"/>
      <c r="H974" s="28"/>
      <c r="I974" s="29"/>
    </row>
    <row r="975" spans="1:9" ht="15" x14ac:dyDescent="0.2">
      <c r="A975" s="13"/>
      <c r="B975" s="28"/>
      <c r="C975" s="27"/>
      <c r="D975" s="28"/>
      <c r="E975" s="28"/>
      <c r="F975" s="36"/>
      <c r="G975" s="29"/>
      <c r="H975" s="28"/>
      <c r="I975" s="29"/>
    </row>
    <row r="976" spans="1:9" ht="15" x14ac:dyDescent="0.2">
      <c r="A976" s="13"/>
      <c r="B976" s="28"/>
      <c r="C976" s="27"/>
      <c r="D976" s="28"/>
      <c r="E976" s="28"/>
      <c r="F976" s="36"/>
      <c r="G976" s="29"/>
      <c r="H976" s="28"/>
      <c r="I976" s="29"/>
    </row>
    <row r="977" spans="1:9" ht="15" x14ac:dyDescent="0.2">
      <c r="A977" s="13"/>
      <c r="B977" s="28"/>
      <c r="C977" s="27"/>
      <c r="D977" s="28"/>
      <c r="E977" s="28"/>
      <c r="F977" s="36"/>
      <c r="G977" s="29"/>
      <c r="H977" s="28"/>
      <c r="I977" s="29"/>
    </row>
    <row r="978" spans="1:9" ht="15" x14ac:dyDescent="0.2">
      <c r="A978" s="13"/>
      <c r="B978" s="28"/>
      <c r="C978" s="27"/>
      <c r="D978" s="28"/>
      <c r="E978" s="28"/>
      <c r="F978" s="36"/>
      <c r="G978" s="29"/>
      <c r="H978" s="28"/>
      <c r="I978" s="29"/>
    </row>
    <row r="979" spans="1:9" ht="15" x14ac:dyDescent="0.2">
      <c r="A979" s="13"/>
      <c r="B979" s="28"/>
      <c r="C979" s="27"/>
      <c r="D979" s="28"/>
      <c r="E979" s="28"/>
      <c r="F979" s="36"/>
      <c r="G979" s="29"/>
      <c r="H979" s="28"/>
      <c r="I979" s="29"/>
    </row>
    <row r="980" spans="1:9" ht="15" x14ac:dyDescent="0.2">
      <c r="A980" s="13"/>
      <c r="B980" s="28"/>
      <c r="C980" s="27"/>
      <c r="D980" s="28"/>
      <c r="E980" s="28"/>
      <c r="F980" s="36"/>
      <c r="G980" s="29"/>
      <c r="H980" s="28"/>
      <c r="I980" s="29"/>
    </row>
    <row r="981" spans="1:9" ht="15" x14ac:dyDescent="0.2">
      <c r="A981" s="13"/>
      <c r="B981" s="28"/>
      <c r="C981" s="27"/>
      <c r="D981" s="28"/>
      <c r="E981" s="28"/>
      <c r="F981" s="36"/>
      <c r="G981" s="29"/>
      <c r="H981" s="28"/>
      <c r="I981" s="29"/>
    </row>
    <row r="982" spans="1:9" ht="15" x14ac:dyDescent="0.2">
      <c r="A982" s="13"/>
      <c r="B982" s="28"/>
      <c r="C982" s="27"/>
      <c r="D982" s="28"/>
      <c r="E982" s="28"/>
      <c r="F982" s="36"/>
      <c r="G982" s="29"/>
      <c r="H982" s="28"/>
      <c r="I982" s="29"/>
    </row>
    <row r="983" spans="1:9" ht="15" x14ac:dyDescent="0.2">
      <c r="A983" s="13"/>
      <c r="B983" s="28"/>
      <c r="C983" s="27"/>
      <c r="D983" s="28"/>
      <c r="E983" s="28"/>
      <c r="F983" s="36"/>
      <c r="G983" s="29"/>
      <c r="H983" s="28"/>
      <c r="I983" s="29"/>
    </row>
    <row r="984" spans="1:9" ht="15" x14ac:dyDescent="0.2">
      <c r="A984" s="13"/>
      <c r="B984" s="28"/>
      <c r="C984" s="27"/>
      <c r="D984" s="28"/>
      <c r="E984" s="28"/>
      <c r="F984" s="36"/>
      <c r="G984" s="29"/>
      <c r="H984" s="28"/>
      <c r="I984" s="29"/>
    </row>
    <row r="985" spans="1:9" ht="15" x14ac:dyDescent="0.2">
      <c r="A985" s="13"/>
      <c r="B985" s="28"/>
      <c r="C985" s="27"/>
      <c r="D985" s="28"/>
      <c r="E985" s="28"/>
      <c r="F985" s="36"/>
      <c r="G985" s="29"/>
      <c r="H985" s="28"/>
      <c r="I985" s="29"/>
    </row>
    <row r="986" spans="1:9" ht="15" x14ac:dyDescent="0.2">
      <c r="A986" s="13"/>
      <c r="B986" s="28"/>
      <c r="C986" s="27"/>
      <c r="D986" s="28"/>
      <c r="E986" s="28"/>
      <c r="F986" s="36"/>
      <c r="G986" s="29"/>
      <c r="H986" s="28"/>
      <c r="I986" s="29"/>
    </row>
    <row r="987" spans="1:9" ht="15" x14ac:dyDescent="0.2">
      <c r="A987" s="13"/>
      <c r="B987" s="28"/>
      <c r="C987" s="27"/>
      <c r="D987" s="28"/>
      <c r="E987" s="28"/>
      <c r="F987" s="36"/>
      <c r="G987" s="29"/>
      <c r="H987" s="28"/>
      <c r="I987" s="29"/>
    </row>
    <row r="988" spans="1:9" ht="15" x14ac:dyDescent="0.2">
      <c r="A988" s="13"/>
      <c r="B988" s="28"/>
      <c r="C988" s="27"/>
      <c r="D988" s="28"/>
      <c r="E988" s="28"/>
      <c r="F988" s="36"/>
      <c r="G988" s="29"/>
      <c r="H988" s="28"/>
      <c r="I988" s="29"/>
    </row>
    <row r="989" spans="1:9" ht="15" x14ac:dyDescent="0.2">
      <c r="A989" s="13"/>
      <c r="B989" s="28"/>
      <c r="C989" s="27"/>
      <c r="D989" s="28"/>
      <c r="E989" s="28"/>
      <c r="F989" s="36"/>
      <c r="G989" s="29"/>
      <c r="H989" s="28"/>
      <c r="I989" s="29"/>
    </row>
    <row r="990" spans="1:9" ht="15" x14ac:dyDescent="0.2">
      <c r="A990" s="13"/>
      <c r="B990" s="28"/>
      <c r="C990" s="27"/>
      <c r="D990" s="28"/>
      <c r="E990" s="28"/>
      <c r="F990" s="36"/>
      <c r="G990" s="29"/>
      <c r="H990" s="28"/>
      <c r="I990" s="29"/>
    </row>
    <row r="991" spans="1:9" ht="15" x14ac:dyDescent="0.2">
      <c r="A991" s="13"/>
      <c r="B991" s="28"/>
      <c r="C991" s="27"/>
      <c r="D991" s="28"/>
      <c r="E991" s="28"/>
      <c r="F991" s="36"/>
      <c r="G991" s="29"/>
      <c r="H991" s="28"/>
      <c r="I991" s="29"/>
    </row>
    <row r="992" spans="1:9" ht="15" x14ac:dyDescent="0.2">
      <c r="A992" s="13"/>
      <c r="B992" s="28"/>
      <c r="C992" s="27"/>
      <c r="D992" s="28"/>
      <c r="E992" s="28"/>
      <c r="F992" s="36"/>
      <c r="G992" s="29"/>
      <c r="H992" s="28"/>
      <c r="I992" s="29"/>
    </row>
    <row r="993" spans="1:9" ht="15" x14ac:dyDescent="0.2">
      <c r="A993" s="13"/>
      <c r="B993" s="28"/>
      <c r="C993" s="27"/>
      <c r="D993" s="28"/>
      <c r="E993" s="28"/>
      <c r="F993" s="36"/>
      <c r="G993" s="29"/>
      <c r="H993" s="28"/>
      <c r="I993" s="29"/>
    </row>
    <row r="994" spans="1:9" ht="15" x14ac:dyDescent="0.2">
      <c r="A994" s="13"/>
      <c r="B994" s="28"/>
      <c r="C994" s="27"/>
      <c r="D994" s="28"/>
      <c r="E994" s="28"/>
      <c r="F994" s="36"/>
      <c r="G994" s="29"/>
      <c r="H994" s="28"/>
      <c r="I994" s="29"/>
    </row>
    <row r="995" spans="1:9" ht="15" x14ac:dyDescent="0.2">
      <c r="A995" s="13"/>
      <c r="B995" s="28"/>
      <c r="C995" s="27"/>
      <c r="D995" s="28"/>
      <c r="E995" s="28"/>
      <c r="F995" s="36"/>
      <c r="G995" s="29"/>
      <c r="H995" s="28"/>
      <c r="I995" s="29"/>
    </row>
    <row r="996" spans="1:9" ht="15" x14ac:dyDescent="0.2">
      <c r="A996" s="13"/>
      <c r="B996" s="28"/>
      <c r="C996" s="27"/>
      <c r="D996" s="28"/>
      <c r="E996" s="28"/>
      <c r="F996" s="36"/>
      <c r="G996" s="29"/>
      <c r="H996" s="28"/>
      <c r="I996" s="29"/>
    </row>
    <row r="997" spans="1:9" ht="15" x14ac:dyDescent="0.2">
      <c r="A997" s="13"/>
      <c r="B997" s="28"/>
      <c r="C997" s="27"/>
      <c r="D997" s="28"/>
      <c r="E997" s="28"/>
      <c r="F997" s="36"/>
      <c r="G997" s="29"/>
      <c r="H997" s="28"/>
      <c r="I997" s="29"/>
    </row>
    <row r="998" spans="1:9" ht="15" x14ac:dyDescent="0.2">
      <c r="A998" s="13"/>
      <c r="B998" s="28"/>
      <c r="C998" s="27"/>
      <c r="D998" s="28"/>
      <c r="E998" s="28"/>
      <c r="F998" s="36"/>
      <c r="G998" s="29"/>
      <c r="H998" s="28"/>
      <c r="I998" s="29"/>
    </row>
    <row r="999" spans="1:9" ht="15" x14ac:dyDescent="0.2">
      <c r="A999" s="13"/>
      <c r="B999" s="28"/>
      <c r="C999" s="27"/>
      <c r="D999" s="28"/>
      <c r="E999" s="28"/>
      <c r="F999" s="36"/>
      <c r="G999" s="29"/>
      <c r="H999" s="28"/>
      <c r="I999" s="29"/>
    </row>
    <row r="1000" spans="1:9" ht="15" x14ac:dyDescent="0.2">
      <c r="A1000" s="13"/>
      <c r="B1000" s="28"/>
      <c r="C1000" s="27"/>
      <c r="D1000" s="28"/>
      <c r="E1000" s="28"/>
      <c r="F1000" s="36"/>
      <c r="G1000" s="29"/>
      <c r="H1000" s="28"/>
      <c r="I1000" s="29"/>
    </row>
    <row r="1001" spans="1:9" ht="15" x14ac:dyDescent="0.2">
      <c r="A1001" s="13"/>
      <c r="B1001" s="28"/>
      <c r="C1001" s="27"/>
      <c r="D1001" s="28"/>
      <c r="E1001" s="28"/>
      <c r="F1001" s="36"/>
      <c r="G1001" s="29"/>
      <c r="H1001" s="28"/>
      <c r="I1001" s="29"/>
    </row>
    <row r="1002" spans="1:9" ht="15" x14ac:dyDescent="0.2">
      <c r="A1002" s="13"/>
      <c r="B1002" s="28"/>
      <c r="C1002" s="27"/>
      <c r="D1002" s="28"/>
      <c r="E1002" s="28"/>
      <c r="F1002" s="36"/>
      <c r="G1002" s="29"/>
      <c r="H1002" s="28"/>
      <c r="I1002" s="29"/>
    </row>
    <row r="1003" spans="1:9" ht="15" x14ac:dyDescent="0.2">
      <c r="A1003" s="13"/>
      <c r="B1003" s="28"/>
      <c r="C1003" s="27"/>
      <c r="D1003" s="28"/>
      <c r="E1003" s="28"/>
      <c r="F1003" s="36"/>
      <c r="G1003" s="29"/>
      <c r="H1003" s="28"/>
      <c r="I1003" s="29"/>
    </row>
    <row r="1004" spans="1:9" ht="15" x14ac:dyDescent="0.2">
      <c r="A1004" s="13"/>
      <c r="B1004" s="28"/>
      <c r="C1004" s="27"/>
      <c r="D1004" s="28"/>
      <c r="E1004" s="28"/>
      <c r="F1004" s="36"/>
      <c r="G1004" s="29"/>
      <c r="H1004" s="28"/>
      <c r="I1004" s="29"/>
    </row>
    <row r="1005" spans="1:9" ht="15" x14ac:dyDescent="0.2">
      <c r="A1005" s="13"/>
      <c r="B1005" s="28"/>
      <c r="C1005" s="27"/>
      <c r="D1005" s="28"/>
      <c r="E1005" s="28"/>
      <c r="F1005" s="36"/>
      <c r="G1005" s="29"/>
      <c r="H1005" s="28"/>
      <c r="I1005" s="29"/>
    </row>
    <row r="1006" spans="1:9" ht="15" x14ac:dyDescent="0.2">
      <c r="A1006" s="13"/>
      <c r="B1006" s="28"/>
      <c r="C1006" s="27"/>
      <c r="D1006" s="28"/>
      <c r="E1006" s="28"/>
      <c r="F1006" s="36"/>
      <c r="G1006" s="29"/>
      <c r="H1006" s="28"/>
      <c r="I1006" s="29"/>
    </row>
    <row r="1007" spans="1:9" ht="15" x14ac:dyDescent="0.2">
      <c r="A1007" s="13"/>
      <c r="B1007" s="28"/>
      <c r="C1007" s="27"/>
      <c r="D1007" s="28"/>
      <c r="E1007" s="28"/>
      <c r="F1007" s="36"/>
      <c r="G1007" s="29"/>
      <c r="H1007" s="28"/>
      <c r="I1007" s="29"/>
    </row>
    <row r="1008" spans="1:9" ht="15" x14ac:dyDescent="0.2">
      <c r="A1008" s="13"/>
      <c r="B1008" s="28"/>
      <c r="C1008" s="27"/>
      <c r="D1008" s="28"/>
      <c r="E1008" s="28"/>
      <c r="F1008" s="36"/>
      <c r="G1008" s="29"/>
      <c r="H1008" s="28"/>
      <c r="I1008" s="29"/>
    </row>
    <row r="1009" spans="1:9" ht="15" x14ac:dyDescent="0.2">
      <c r="A1009" s="13"/>
      <c r="B1009" s="28"/>
      <c r="C1009" s="27"/>
      <c r="D1009" s="28"/>
      <c r="E1009" s="28"/>
      <c r="F1009" s="36"/>
      <c r="G1009" s="29"/>
      <c r="H1009" s="28"/>
      <c r="I1009" s="29"/>
    </row>
    <row r="1010" spans="1:9" ht="15" x14ac:dyDescent="0.2">
      <c r="A1010" s="13"/>
      <c r="B1010" s="28"/>
      <c r="C1010" s="27"/>
      <c r="D1010" s="28"/>
      <c r="E1010" s="28"/>
      <c r="F1010" s="36"/>
      <c r="G1010" s="29"/>
      <c r="H1010" s="28"/>
      <c r="I1010" s="29"/>
    </row>
    <row r="1011" spans="1:9" ht="15" x14ac:dyDescent="0.2">
      <c r="A1011" s="13"/>
      <c r="B1011" s="28"/>
      <c r="C1011" s="27"/>
      <c r="D1011" s="28"/>
      <c r="E1011" s="28"/>
      <c r="F1011" s="36"/>
      <c r="G1011" s="29"/>
      <c r="H1011" s="28"/>
      <c r="I1011" s="29"/>
    </row>
    <row r="1012" spans="1:9" ht="15" x14ac:dyDescent="0.2">
      <c r="A1012" s="13"/>
      <c r="B1012" s="28"/>
      <c r="C1012" s="27"/>
      <c r="D1012" s="28"/>
      <c r="E1012" s="28"/>
      <c r="F1012" s="36"/>
      <c r="G1012" s="29"/>
      <c r="H1012" s="28"/>
      <c r="I1012" s="29"/>
    </row>
    <row r="1013" spans="1:9" ht="15" x14ac:dyDescent="0.2">
      <c r="A1013" s="13"/>
      <c r="B1013" s="28"/>
      <c r="C1013" s="27"/>
      <c r="D1013" s="28"/>
      <c r="E1013" s="28"/>
      <c r="F1013" s="36"/>
      <c r="G1013" s="29"/>
      <c r="H1013" s="28"/>
      <c r="I1013" s="29"/>
    </row>
    <row r="1014" spans="1:9" ht="15" x14ac:dyDescent="0.2">
      <c r="A1014" s="13"/>
      <c r="B1014" s="28"/>
      <c r="C1014" s="27"/>
      <c r="D1014" s="28"/>
      <c r="E1014" s="28"/>
      <c r="F1014" s="36"/>
      <c r="G1014" s="29"/>
      <c r="H1014" s="28"/>
      <c r="I1014" s="29"/>
    </row>
    <row r="1015" spans="1:9" ht="15" x14ac:dyDescent="0.2">
      <c r="A1015" s="13"/>
      <c r="B1015" s="28"/>
      <c r="C1015" s="27"/>
      <c r="D1015" s="28"/>
      <c r="E1015" s="28"/>
      <c r="F1015" s="36"/>
      <c r="G1015" s="29"/>
      <c r="H1015" s="28"/>
      <c r="I1015" s="29"/>
    </row>
    <row r="1016" spans="1:9" ht="15" x14ac:dyDescent="0.2">
      <c r="A1016" s="13"/>
      <c r="B1016" s="28"/>
      <c r="C1016" s="27"/>
      <c r="D1016" s="28"/>
      <c r="E1016" s="28"/>
      <c r="F1016" s="36"/>
      <c r="G1016" s="29"/>
      <c r="H1016" s="28"/>
      <c r="I1016" s="29"/>
    </row>
    <row r="1017" spans="1:9" ht="15" x14ac:dyDescent="0.2">
      <c r="A1017" s="13"/>
      <c r="B1017" s="28"/>
      <c r="C1017" s="27"/>
      <c r="D1017" s="28"/>
      <c r="E1017" s="28"/>
      <c r="F1017" s="36"/>
      <c r="G1017" s="29"/>
      <c r="H1017" s="28"/>
      <c r="I1017" s="29"/>
    </row>
    <row r="1018" spans="1:9" ht="15" x14ac:dyDescent="0.2">
      <c r="A1018" s="13"/>
      <c r="B1018" s="28"/>
      <c r="C1018" s="27"/>
      <c r="D1018" s="28"/>
      <c r="E1018" s="28"/>
      <c r="F1018" s="36"/>
      <c r="G1018" s="29"/>
      <c r="H1018" s="28"/>
      <c r="I1018" s="29"/>
    </row>
    <row r="1019" spans="1:9" ht="15" x14ac:dyDescent="0.2">
      <c r="A1019" s="13"/>
      <c r="B1019" s="28"/>
      <c r="C1019" s="27"/>
      <c r="D1019" s="28"/>
      <c r="E1019" s="28"/>
      <c r="F1019" s="36"/>
      <c r="G1019" s="29"/>
      <c r="H1019" s="28"/>
      <c r="I1019" s="29"/>
    </row>
    <row r="1020" spans="1:9" ht="15" x14ac:dyDescent="0.2">
      <c r="A1020" s="13"/>
      <c r="B1020" s="28"/>
      <c r="C1020" s="27"/>
      <c r="D1020" s="28"/>
      <c r="E1020" s="28"/>
      <c r="F1020" s="36"/>
      <c r="G1020" s="29"/>
      <c r="H1020" s="28"/>
      <c r="I1020" s="29"/>
    </row>
    <row r="1021" spans="1:9" ht="15" x14ac:dyDescent="0.2">
      <c r="A1021" s="13"/>
      <c r="B1021" s="28"/>
      <c r="C1021" s="27"/>
      <c r="D1021" s="28"/>
      <c r="E1021" s="28"/>
      <c r="F1021" s="36"/>
      <c r="G1021" s="29"/>
      <c r="H1021" s="28"/>
      <c r="I1021" s="29"/>
    </row>
    <row r="1022" spans="1:9" ht="15" x14ac:dyDescent="0.2">
      <c r="A1022" s="13"/>
      <c r="B1022" s="28"/>
      <c r="C1022" s="27"/>
      <c r="D1022" s="28"/>
      <c r="E1022" s="28"/>
      <c r="F1022" s="36"/>
      <c r="G1022" s="29"/>
      <c r="H1022" s="28"/>
      <c r="I1022" s="29"/>
    </row>
    <row r="1023" spans="1:9" ht="15" x14ac:dyDescent="0.2">
      <c r="A1023" s="13"/>
      <c r="B1023" s="28"/>
      <c r="C1023" s="27"/>
      <c r="D1023" s="28"/>
      <c r="E1023" s="28"/>
      <c r="F1023" s="36"/>
      <c r="G1023" s="29"/>
      <c r="H1023" s="28"/>
      <c r="I1023" s="29"/>
    </row>
    <row r="1024" spans="1:9" ht="15" x14ac:dyDescent="0.2">
      <c r="A1024" s="13"/>
      <c r="B1024" s="28"/>
      <c r="C1024" s="27"/>
      <c r="D1024" s="28"/>
      <c r="E1024" s="28"/>
      <c r="F1024" s="36"/>
      <c r="G1024" s="29"/>
      <c r="H1024" s="28"/>
      <c r="I1024" s="29"/>
    </row>
    <row r="1025" spans="1:9" ht="15" x14ac:dyDescent="0.2">
      <c r="A1025" s="13"/>
      <c r="B1025" s="28"/>
      <c r="C1025" s="27"/>
      <c r="D1025" s="28"/>
      <c r="E1025" s="28"/>
      <c r="F1025" s="36"/>
      <c r="G1025" s="29"/>
      <c r="H1025" s="28"/>
      <c r="I1025" s="29"/>
    </row>
    <row r="1026" spans="1:9" ht="15" x14ac:dyDescent="0.2">
      <c r="A1026" s="13"/>
      <c r="B1026" s="28"/>
      <c r="C1026" s="27"/>
      <c r="D1026" s="28"/>
      <c r="E1026" s="28"/>
      <c r="F1026" s="36"/>
      <c r="G1026" s="29"/>
      <c r="H1026" s="28"/>
      <c r="I1026" s="29"/>
    </row>
    <row r="1027" spans="1:9" ht="15" x14ac:dyDescent="0.2">
      <c r="A1027" s="13"/>
      <c r="B1027" s="28"/>
      <c r="C1027" s="27"/>
      <c r="D1027" s="28"/>
      <c r="E1027" s="28"/>
      <c r="F1027" s="36"/>
      <c r="G1027" s="29"/>
      <c r="H1027" s="28"/>
      <c r="I1027" s="29"/>
    </row>
    <row r="1028" spans="1:9" ht="15" x14ac:dyDescent="0.2">
      <c r="A1028" s="13"/>
      <c r="B1028" s="28"/>
      <c r="C1028" s="27"/>
      <c r="D1028" s="28"/>
      <c r="E1028" s="28"/>
      <c r="F1028" s="36"/>
      <c r="G1028" s="29"/>
      <c r="H1028" s="28"/>
      <c r="I1028" s="29"/>
    </row>
    <row r="1029" spans="1:9" ht="15" x14ac:dyDescent="0.2">
      <c r="A1029" s="13"/>
      <c r="B1029" s="28"/>
      <c r="C1029" s="27"/>
      <c r="D1029" s="28"/>
      <c r="E1029" s="28"/>
      <c r="F1029" s="36"/>
      <c r="G1029" s="29"/>
      <c r="H1029" s="28"/>
      <c r="I1029" s="29"/>
    </row>
    <row r="1030" spans="1:9" ht="15" x14ac:dyDescent="0.2">
      <c r="A1030" s="13"/>
      <c r="B1030" s="28"/>
      <c r="C1030" s="27"/>
      <c r="D1030" s="28"/>
      <c r="E1030" s="28"/>
      <c r="F1030" s="36"/>
      <c r="G1030" s="29"/>
      <c r="H1030" s="28"/>
      <c r="I1030" s="29"/>
    </row>
    <row r="1031" spans="1:9" ht="15" x14ac:dyDescent="0.2">
      <c r="A1031" s="13"/>
      <c r="B1031" s="28"/>
      <c r="C1031" s="27"/>
      <c r="D1031" s="28"/>
      <c r="E1031" s="28"/>
      <c r="F1031" s="36"/>
      <c r="G1031" s="29"/>
      <c r="H1031" s="28"/>
      <c r="I1031" s="29"/>
    </row>
    <row r="1032" spans="1:9" ht="15" x14ac:dyDescent="0.2">
      <c r="A1032" s="13"/>
      <c r="B1032" s="28"/>
      <c r="C1032" s="27"/>
      <c r="D1032" s="28"/>
      <c r="E1032" s="28"/>
      <c r="F1032" s="36"/>
      <c r="G1032" s="29"/>
      <c r="H1032" s="28"/>
      <c r="I1032" s="29"/>
    </row>
    <row r="1033" spans="1:9" ht="15" x14ac:dyDescent="0.2">
      <c r="A1033" s="13"/>
      <c r="B1033" s="28"/>
      <c r="C1033" s="27"/>
      <c r="D1033" s="28"/>
      <c r="E1033" s="28"/>
      <c r="F1033" s="36"/>
      <c r="G1033" s="29"/>
      <c r="H1033" s="28"/>
      <c r="I1033" s="29"/>
    </row>
    <row r="1034" spans="1:9" ht="15" x14ac:dyDescent="0.2">
      <c r="A1034" s="13"/>
      <c r="B1034" s="28"/>
      <c r="C1034" s="27"/>
      <c r="D1034" s="28"/>
      <c r="E1034" s="28"/>
      <c r="F1034" s="36"/>
      <c r="G1034" s="29"/>
      <c r="H1034" s="28"/>
      <c r="I1034" s="29"/>
    </row>
    <row r="1035" spans="1:9" ht="15" x14ac:dyDescent="0.2">
      <c r="A1035" s="13"/>
      <c r="B1035" s="28"/>
      <c r="C1035" s="27"/>
      <c r="D1035" s="28"/>
      <c r="E1035" s="28"/>
      <c r="F1035" s="36"/>
      <c r="G1035" s="29"/>
      <c r="H1035" s="28"/>
      <c r="I1035" s="29"/>
    </row>
    <row r="1036" spans="1:9" ht="15" x14ac:dyDescent="0.2">
      <c r="A1036" s="13"/>
      <c r="B1036" s="28"/>
      <c r="C1036" s="27"/>
      <c r="D1036" s="28"/>
      <c r="E1036" s="28"/>
      <c r="F1036" s="36"/>
      <c r="G1036" s="29"/>
      <c r="H1036" s="28"/>
      <c r="I1036" s="29"/>
    </row>
    <row r="1037" spans="1:9" ht="15" x14ac:dyDescent="0.2">
      <c r="A1037" s="13"/>
      <c r="B1037" s="28"/>
      <c r="C1037" s="27"/>
      <c r="D1037" s="28"/>
      <c r="E1037" s="28"/>
      <c r="F1037" s="36"/>
      <c r="G1037" s="29"/>
      <c r="H1037" s="28"/>
      <c r="I1037" s="29"/>
    </row>
    <row r="1038" spans="1:9" ht="15" x14ac:dyDescent="0.2">
      <c r="A1038" s="13"/>
      <c r="B1038" s="28"/>
      <c r="C1038" s="27"/>
      <c r="D1038" s="28"/>
      <c r="E1038" s="28"/>
      <c r="F1038" s="36"/>
      <c r="G1038" s="29"/>
      <c r="H1038" s="28"/>
      <c r="I1038" s="29"/>
    </row>
    <row r="1039" spans="1:9" ht="15" x14ac:dyDescent="0.2">
      <c r="A1039" s="13"/>
      <c r="B1039" s="28"/>
      <c r="C1039" s="27"/>
      <c r="D1039" s="28"/>
      <c r="E1039" s="28"/>
      <c r="F1039" s="36"/>
      <c r="G1039" s="29"/>
      <c r="H1039" s="28"/>
      <c r="I1039" s="29"/>
    </row>
    <row r="1040" spans="1:9" ht="15" x14ac:dyDescent="0.2">
      <c r="A1040" s="13"/>
      <c r="B1040" s="28"/>
      <c r="C1040" s="27"/>
      <c r="D1040" s="28"/>
      <c r="E1040" s="28"/>
      <c r="F1040" s="36"/>
      <c r="G1040" s="29"/>
      <c r="H1040" s="28"/>
      <c r="I1040" s="29"/>
    </row>
    <row r="1041" spans="1:9" ht="15" x14ac:dyDescent="0.2">
      <c r="A1041" s="13"/>
      <c r="B1041" s="28"/>
      <c r="C1041" s="27"/>
      <c r="D1041" s="28"/>
      <c r="E1041" s="28"/>
      <c r="F1041" s="36"/>
      <c r="G1041" s="29"/>
      <c r="H1041" s="28"/>
      <c r="I1041" s="29"/>
    </row>
    <row r="1042" spans="1:9" ht="15" x14ac:dyDescent="0.2">
      <c r="A1042" s="13"/>
      <c r="B1042" s="28"/>
      <c r="C1042" s="27"/>
      <c r="D1042" s="28"/>
      <c r="E1042" s="28"/>
      <c r="F1042" s="36"/>
      <c r="G1042" s="29"/>
      <c r="H1042" s="28"/>
      <c r="I1042" s="29"/>
    </row>
    <row r="1043" spans="1:9" ht="15" x14ac:dyDescent="0.2">
      <c r="A1043" s="13"/>
      <c r="B1043" s="28"/>
      <c r="C1043" s="27"/>
      <c r="D1043" s="28"/>
      <c r="E1043" s="28"/>
      <c r="F1043" s="36"/>
      <c r="G1043" s="29"/>
      <c r="H1043" s="28"/>
      <c r="I1043" s="29"/>
    </row>
    <row r="1044" spans="1:9" ht="15" x14ac:dyDescent="0.2">
      <c r="A1044" s="13"/>
      <c r="B1044" s="28"/>
      <c r="C1044" s="27"/>
      <c r="D1044" s="28"/>
      <c r="E1044" s="28"/>
      <c r="F1044" s="36"/>
      <c r="G1044" s="29"/>
      <c r="H1044" s="28"/>
      <c r="I1044" s="29"/>
    </row>
    <row r="1045" spans="1:9" ht="15" x14ac:dyDescent="0.2">
      <c r="A1045" s="13"/>
      <c r="B1045" s="28"/>
      <c r="C1045" s="27"/>
      <c r="D1045" s="28"/>
      <c r="E1045" s="28"/>
      <c r="F1045" s="36"/>
      <c r="G1045" s="29"/>
      <c r="H1045" s="28"/>
      <c r="I1045" s="29"/>
    </row>
    <row r="1046" spans="1:9" ht="15" x14ac:dyDescent="0.2">
      <c r="A1046" s="13"/>
      <c r="B1046" s="28"/>
      <c r="C1046" s="27"/>
      <c r="D1046" s="28"/>
      <c r="E1046" s="28"/>
      <c r="F1046" s="36"/>
      <c r="G1046" s="29"/>
      <c r="H1046" s="28"/>
      <c r="I1046" s="29"/>
    </row>
    <row r="1047" spans="1:9" ht="15" x14ac:dyDescent="0.2">
      <c r="A1047" s="13"/>
      <c r="B1047" s="28"/>
      <c r="C1047" s="27"/>
      <c r="D1047" s="28"/>
      <c r="E1047" s="28"/>
      <c r="F1047" s="36"/>
      <c r="G1047" s="29"/>
      <c r="H1047" s="28"/>
      <c r="I1047" s="29"/>
    </row>
    <row r="1048" spans="1:9" ht="15" x14ac:dyDescent="0.2">
      <c r="A1048" s="13"/>
      <c r="B1048" s="28"/>
      <c r="C1048" s="27"/>
      <c r="D1048" s="28"/>
      <c r="E1048" s="28"/>
      <c r="F1048" s="36"/>
      <c r="G1048" s="29"/>
      <c r="H1048" s="28"/>
      <c r="I1048" s="29"/>
    </row>
    <row r="1049" spans="1:9" ht="15" x14ac:dyDescent="0.2">
      <c r="A1049" s="13"/>
      <c r="B1049" s="28"/>
      <c r="C1049" s="27"/>
      <c r="D1049" s="28"/>
      <c r="E1049" s="28"/>
      <c r="F1049" s="36"/>
      <c r="G1049" s="29"/>
      <c r="H1049" s="28"/>
      <c r="I1049" s="29"/>
    </row>
    <row r="1050" spans="1:9" ht="15" x14ac:dyDescent="0.2">
      <c r="A1050" s="13"/>
      <c r="B1050" s="28"/>
      <c r="C1050" s="27"/>
      <c r="D1050" s="28"/>
      <c r="E1050" s="28"/>
      <c r="F1050" s="36"/>
      <c r="G1050" s="29"/>
      <c r="H1050" s="28"/>
      <c r="I1050" s="29"/>
    </row>
    <row r="1051" spans="1:9" ht="15" x14ac:dyDescent="0.2">
      <c r="A1051" s="13"/>
      <c r="B1051" s="28"/>
      <c r="C1051" s="27"/>
      <c r="D1051" s="28"/>
      <c r="E1051" s="28"/>
      <c r="F1051" s="36"/>
      <c r="G1051" s="29"/>
      <c r="H1051" s="28"/>
      <c r="I1051" s="29"/>
    </row>
    <row r="1052" spans="1:9" ht="15" x14ac:dyDescent="0.2">
      <c r="A1052" s="13"/>
      <c r="B1052" s="28"/>
      <c r="C1052" s="27"/>
      <c r="D1052" s="28"/>
      <c r="E1052" s="28"/>
      <c r="F1052" s="36"/>
      <c r="G1052" s="29"/>
      <c r="H1052" s="28"/>
      <c r="I1052" s="29"/>
    </row>
    <row r="1053" spans="1:9" ht="15" x14ac:dyDescent="0.2">
      <c r="A1053" s="13"/>
      <c r="B1053" s="28"/>
      <c r="C1053" s="27"/>
      <c r="D1053" s="28"/>
      <c r="E1053" s="28"/>
      <c r="F1053" s="36"/>
      <c r="G1053" s="29"/>
      <c r="H1053" s="28"/>
      <c r="I1053" s="29"/>
    </row>
    <row r="1054" spans="1:9" ht="15" x14ac:dyDescent="0.2">
      <c r="A1054" s="13"/>
      <c r="B1054" s="28"/>
      <c r="C1054" s="27"/>
      <c r="D1054" s="28"/>
      <c r="E1054" s="28"/>
      <c r="F1054" s="36"/>
      <c r="G1054" s="29"/>
      <c r="H1054" s="28"/>
      <c r="I1054" s="29"/>
    </row>
    <row r="1055" spans="1:9" ht="15" x14ac:dyDescent="0.2">
      <c r="A1055" s="13"/>
      <c r="B1055" s="28"/>
      <c r="C1055" s="27"/>
      <c r="D1055" s="28"/>
      <c r="E1055" s="28"/>
      <c r="F1055" s="36"/>
      <c r="G1055" s="29"/>
      <c r="H1055" s="28"/>
      <c r="I1055" s="29"/>
    </row>
    <row r="1056" spans="1:9" ht="15" x14ac:dyDescent="0.2">
      <c r="A1056" s="13"/>
      <c r="B1056" s="28"/>
      <c r="C1056" s="27"/>
      <c r="D1056" s="28"/>
      <c r="E1056" s="28"/>
      <c r="F1056" s="36"/>
      <c r="G1056" s="29"/>
      <c r="H1056" s="28"/>
      <c r="I1056" s="29"/>
    </row>
    <row r="1057" spans="1:9" ht="15" x14ac:dyDescent="0.2">
      <c r="A1057" s="13"/>
      <c r="B1057" s="28"/>
      <c r="C1057" s="27"/>
      <c r="D1057" s="28"/>
      <c r="E1057" s="28"/>
      <c r="F1057" s="36"/>
      <c r="G1057" s="29"/>
      <c r="H1057" s="28"/>
      <c r="I1057" s="29"/>
    </row>
    <row r="1058" spans="1:9" ht="15" x14ac:dyDescent="0.2">
      <c r="A1058" s="13"/>
      <c r="B1058" s="28"/>
      <c r="C1058" s="27"/>
      <c r="D1058" s="28"/>
      <c r="E1058" s="28"/>
      <c r="F1058" s="36"/>
      <c r="G1058" s="29"/>
      <c r="H1058" s="28"/>
      <c r="I1058" s="29"/>
    </row>
    <row r="1059" spans="1:9" ht="15" x14ac:dyDescent="0.2">
      <c r="A1059" s="13"/>
      <c r="B1059" s="28"/>
      <c r="C1059" s="27"/>
      <c r="D1059" s="28"/>
      <c r="E1059" s="28"/>
      <c r="F1059" s="36"/>
      <c r="G1059" s="29"/>
      <c r="H1059" s="28"/>
      <c r="I1059" s="29"/>
    </row>
    <row r="1060" spans="1:9" ht="15" x14ac:dyDescent="0.2">
      <c r="A1060" s="13"/>
      <c r="B1060" s="28"/>
      <c r="C1060" s="27"/>
      <c r="D1060" s="28"/>
      <c r="E1060" s="28"/>
      <c r="F1060" s="36"/>
      <c r="G1060" s="29"/>
      <c r="H1060" s="28"/>
      <c r="I1060" s="29"/>
    </row>
    <row r="1061" spans="1:9" ht="15" x14ac:dyDescent="0.2">
      <c r="A1061" s="13"/>
      <c r="B1061" s="28"/>
      <c r="C1061" s="27"/>
      <c r="D1061" s="28"/>
      <c r="E1061" s="28"/>
      <c r="F1061" s="36"/>
      <c r="G1061" s="29"/>
      <c r="H1061" s="28"/>
      <c r="I1061" s="29"/>
    </row>
    <row r="1062" spans="1:9" ht="15" x14ac:dyDescent="0.2">
      <c r="A1062" s="13"/>
      <c r="B1062" s="28"/>
      <c r="C1062" s="27"/>
      <c r="D1062" s="28"/>
      <c r="E1062" s="28"/>
      <c r="F1062" s="36"/>
      <c r="G1062" s="29"/>
      <c r="H1062" s="28"/>
      <c r="I1062" s="29"/>
    </row>
    <row r="1063" spans="1:9" ht="15" x14ac:dyDescent="0.2">
      <c r="A1063" s="13"/>
      <c r="B1063" s="28"/>
      <c r="C1063" s="27"/>
      <c r="D1063" s="28"/>
      <c r="E1063" s="28"/>
      <c r="F1063" s="36"/>
      <c r="G1063" s="29"/>
      <c r="H1063" s="28"/>
      <c r="I1063" s="29"/>
    </row>
    <row r="1064" spans="1:9" ht="15" x14ac:dyDescent="0.2">
      <c r="A1064" s="13"/>
      <c r="B1064" s="28"/>
      <c r="C1064" s="27"/>
      <c r="D1064" s="28"/>
      <c r="E1064" s="28"/>
      <c r="F1064" s="36"/>
      <c r="G1064" s="29"/>
      <c r="H1064" s="28"/>
      <c r="I1064" s="29"/>
    </row>
    <row r="1065" spans="1:9" ht="15" x14ac:dyDescent="0.2">
      <c r="A1065" s="13"/>
      <c r="B1065" s="28"/>
      <c r="C1065" s="27"/>
      <c r="D1065" s="28"/>
      <c r="E1065" s="28"/>
      <c r="F1065" s="36"/>
      <c r="G1065" s="29"/>
      <c r="H1065" s="28"/>
      <c r="I1065" s="29"/>
    </row>
    <row r="1066" spans="1:9" ht="15" x14ac:dyDescent="0.2">
      <c r="A1066" s="13"/>
      <c r="B1066" s="28"/>
      <c r="C1066" s="27"/>
      <c r="D1066" s="28"/>
      <c r="E1066" s="28"/>
      <c r="F1066" s="36"/>
      <c r="G1066" s="29"/>
      <c r="H1066" s="28"/>
      <c r="I1066" s="29"/>
    </row>
    <row r="1067" spans="1:9" ht="15" x14ac:dyDescent="0.2">
      <c r="A1067" s="13"/>
      <c r="B1067" s="28"/>
      <c r="C1067" s="27"/>
      <c r="D1067" s="28"/>
      <c r="E1067" s="28"/>
      <c r="F1067" s="36"/>
      <c r="G1067" s="29"/>
      <c r="H1067" s="28"/>
      <c r="I1067" s="29"/>
    </row>
    <row r="1068" spans="1:9" ht="15" x14ac:dyDescent="0.2">
      <c r="A1068" s="13"/>
      <c r="B1068" s="28"/>
      <c r="C1068" s="27"/>
      <c r="D1068" s="28"/>
      <c r="E1068" s="28"/>
      <c r="F1068" s="36"/>
      <c r="G1068" s="29"/>
      <c r="H1068" s="28"/>
      <c r="I1068" s="29"/>
    </row>
    <row r="1069" spans="1:9" ht="15" x14ac:dyDescent="0.2">
      <c r="A1069" s="13"/>
      <c r="B1069" s="28"/>
      <c r="C1069" s="27"/>
      <c r="D1069" s="28"/>
      <c r="E1069" s="28"/>
      <c r="F1069" s="36"/>
      <c r="G1069" s="29"/>
      <c r="H1069" s="28"/>
      <c r="I1069" s="29"/>
    </row>
    <row r="1070" spans="1:9" ht="15" x14ac:dyDescent="0.2">
      <c r="A1070" s="13"/>
      <c r="B1070" s="28"/>
      <c r="C1070" s="27"/>
      <c r="D1070" s="28"/>
      <c r="E1070" s="28"/>
      <c r="F1070" s="36"/>
      <c r="G1070" s="29"/>
      <c r="H1070" s="28"/>
      <c r="I1070" s="29"/>
    </row>
    <row r="1071" spans="1:9" ht="15" x14ac:dyDescent="0.2">
      <c r="A1071" s="13"/>
      <c r="B1071" s="28"/>
      <c r="C1071" s="27"/>
      <c r="D1071" s="28"/>
      <c r="E1071" s="28"/>
      <c r="F1071" s="36"/>
      <c r="G1071" s="29"/>
      <c r="H1071" s="28"/>
      <c r="I1071" s="29"/>
    </row>
    <row r="1072" spans="1:9" ht="15" x14ac:dyDescent="0.2">
      <c r="A1072" s="13"/>
      <c r="B1072" s="28"/>
      <c r="C1072" s="27"/>
      <c r="D1072" s="28"/>
      <c r="E1072" s="28"/>
      <c r="F1072" s="36"/>
      <c r="G1072" s="29"/>
      <c r="H1072" s="28"/>
      <c r="I1072" s="29"/>
    </row>
    <row r="1073" spans="1:9" ht="15" x14ac:dyDescent="0.2">
      <c r="A1073" s="13"/>
      <c r="B1073" s="28"/>
      <c r="C1073" s="27"/>
      <c r="D1073" s="28"/>
      <c r="E1073" s="28"/>
      <c r="F1073" s="36"/>
      <c r="G1073" s="29"/>
      <c r="H1073" s="28"/>
      <c r="I1073" s="29"/>
    </row>
    <row r="1074" spans="1:9" ht="15" x14ac:dyDescent="0.2">
      <c r="A1074" s="13"/>
      <c r="B1074" s="28"/>
      <c r="C1074" s="27"/>
      <c r="D1074" s="28"/>
      <c r="E1074" s="28"/>
      <c r="F1074" s="36"/>
      <c r="G1074" s="29"/>
      <c r="H1074" s="28"/>
      <c r="I1074" s="29"/>
    </row>
    <row r="1075" spans="1:9" ht="15" x14ac:dyDescent="0.2">
      <c r="A1075" s="13"/>
      <c r="B1075" s="28"/>
      <c r="C1075" s="27"/>
      <c r="D1075" s="28"/>
      <c r="E1075" s="28"/>
      <c r="F1075" s="36"/>
      <c r="G1075" s="29"/>
      <c r="H1075" s="28"/>
      <c r="I1075" s="29"/>
    </row>
    <row r="1076" spans="1:9" ht="15" x14ac:dyDescent="0.2">
      <c r="A1076" s="13"/>
      <c r="B1076" s="28"/>
      <c r="C1076" s="27"/>
      <c r="D1076" s="28"/>
      <c r="E1076" s="28"/>
      <c r="F1076" s="36"/>
      <c r="G1076" s="29"/>
      <c r="H1076" s="28"/>
      <c r="I1076" s="29"/>
    </row>
    <row r="1077" spans="1:9" ht="15" x14ac:dyDescent="0.2">
      <c r="A1077" s="13"/>
      <c r="B1077" s="28"/>
      <c r="C1077" s="27"/>
      <c r="D1077" s="28"/>
      <c r="E1077" s="28"/>
      <c r="F1077" s="36"/>
      <c r="G1077" s="29"/>
      <c r="H1077" s="28"/>
      <c r="I1077" s="29"/>
    </row>
    <row r="1078" spans="1:9" ht="15" x14ac:dyDescent="0.2">
      <c r="A1078" s="13"/>
      <c r="B1078" s="28"/>
      <c r="C1078" s="27"/>
      <c r="D1078" s="28"/>
      <c r="E1078" s="28"/>
      <c r="F1078" s="36"/>
      <c r="G1078" s="29"/>
      <c r="H1078" s="28"/>
      <c r="I1078" s="29"/>
    </row>
    <row r="1079" spans="1:9" ht="15" x14ac:dyDescent="0.2">
      <c r="A1079" s="13"/>
      <c r="B1079" s="28"/>
      <c r="C1079" s="27"/>
      <c r="D1079" s="28"/>
      <c r="E1079" s="28"/>
      <c r="F1079" s="36"/>
      <c r="G1079" s="29"/>
      <c r="H1079" s="28"/>
      <c r="I1079" s="29"/>
    </row>
    <row r="1080" spans="1:9" ht="15" x14ac:dyDescent="0.2">
      <c r="A1080" s="13"/>
      <c r="B1080" s="28"/>
      <c r="C1080" s="27"/>
      <c r="D1080" s="28"/>
      <c r="E1080" s="28"/>
      <c r="F1080" s="36"/>
      <c r="G1080" s="29"/>
      <c r="H1080" s="28"/>
      <c r="I1080" s="29"/>
    </row>
    <row r="1081" spans="1:9" ht="15" x14ac:dyDescent="0.2">
      <c r="A1081" s="13"/>
      <c r="B1081" s="28"/>
      <c r="C1081" s="27"/>
      <c r="D1081" s="28"/>
      <c r="E1081" s="28"/>
      <c r="F1081" s="36"/>
      <c r="G1081" s="29"/>
      <c r="H1081" s="28"/>
      <c r="I1081" s="29"/>
    </row>
    <row r="1082" spans="1:9" ht="15" x14ac:dyDescent="0.2">
      <c r="A1082" s="13"/>
      <c r="B1082" s="28"/>
      <c r="C1082" s="27"/>
      <c r="D1082" s="28"/>
      <c r="E1082" s="28"/>
      <c r="F1082" s="36"/>
      <c r="G1082" s="29"/>
      <c r="H1082" s="28"/>
      <c r="I1082" s="29"/>
    </row>
    <row r="1083" spans="1:9" ht="15" x14ac:dyDescent="0.2">
      <c r="A1083" s="13"/>
      <c r="B1083" s="28"/>
      <c r="C1083" s="27"/>
      <c r="D1083" s="28"/>
      <c r="E1083" s="28"/>
      <c r="F1083" s="36"/>
      <c r="G1083" s="29"/>
      <c r="H1083" s="28"/>
      <c r="I1083" s="29"/>
    </row>
    <row r="1084" spans="1:9" ht="15" x14ac:dyDescent="0.2">
      <c r="A1084" s="13"/>
      <c r="B1084" s="28"/>
      <c r="C1084" s="27"/>
      <c r="D1084" s="28"/>
      <c r="E1084" s="28"/>
      <c r="F1084" s="36"/>
      <c r="G1084" s="29"/>
      <c r="H1084" s="28"/>
      <c r="I1084" s="29"/>
    </row>
    <row r="1085" spans="1:9" ht="15" x14ac:dyDescent="0.2">
      <c r="A1085" s="13"/>
      <c r="B1085" s="28"/>
      <c r="C1085" s="27"/>
      <c r="D1085" s="28"/>
      <c r="E1085" s="28"/>
      <c r="F1085" s="36"/>
      <c r="G1085" s="29"/>
      <c r="H1085" s="28"/>
      <c r="I1085" s="29"/>
    </row>
    <row r="1086" spans="1:9" ht="15" x14ac:dyDescent="0.2">
      <c r="A1086" s="13"/>
      <c r="B1086" s="28"/>
      <c r="C1086" s="27"/>
      <c r="D1086" s="28"/>
      <c r="E1086" s="28"/>
      <c r="F1086" s="36"/>
      <c r="G1086" s="29"/>
      <c r="H1086" s="28"/>
      <c r="I1086" s="29"/>
    </row>
    <row r="1087" spans="1:9" ht="15" x14ac:dyDescent="0.2">
      <c r="A1087" s="13"/>
      <c r="B1087" s="28"/>
      <c r="C1087" s="27"/>
      <c r="D1087" s="28"/>
      <c r="E1087" s="28"/>
      <c r="F1087" s="36"/>
      <c r="G1087" s="29"/>
      <c r="H1087" s="28"/>
      <c r="I1087" s="29"/>
    </row>
    <row r="1088" spans="1:9" ht="15" x14ac:dyDescent="0.2">
      <c r="A1088" s="13"/>
      <c r="B1088" s="28"/>
      <c r="C1088" s="27"/>
      <c r="D1088" s="28"/>
      <c r="E1088" s="28"/>
      <c r="F1088" s="36"/>
      <c r="G1088" s="29"/>
      <c r="H1088" s="28"/>
      <c r="I1088" s="29"/>
    </row>
    <row r="1089" spans="1:9" ht="15" x14ac:dyDescent="0.2">
      <c r="A1089" s="13"/>
      <c r="B1089" s="28"/>
      <c r="C1089" s="27"/>
      <c r="D1089" s="28"/>
      <c r="E1089" s="28"/>
      <c r="F1089" s="36"/>
      <c r="G1089" s="29"/>
      <c r="H1089" s="28"/>
      <c r="I1089" s="29"/>
    </row>
    <row r="1090" spans="1:9" ht="15" x14ac:dyDescent="0.2">
      <c r="A1090" s="13"/>
      <c r="B1090" s="28"/>
      <c r="C1090" s="27"/>
      <c r="D1090" s="28"/>
      <c r="E1090" s="28"/>
      <c r="F1090" s="36"/>
      <c r="G1090" s="29"/>
      <c r="H1090" s="28"/>
      <c r="I1090" s="29"/>
    </row>
    <row r="1091" spans="1:9" ht="15" x14ac:dyDescent="0.2">
      <c r="A1091" s="13"/>
      <c r="B1091" s="28"/>
      <c r="C1091" s="27"/>
      <c r="D1091" s="28"/>
      <c r="E1091" s="28"/>
      <c r="F1091" s="36"/>
      <c r="G1091" s="29"/>
      <c r="H1091" s="28"/>
      <c r="I1091" s="29"/>
    </row>
    <row r="1092" spans="1:9" ht="15" x14ac:dyDescent="0.2">
      <c r="A1092" s="13"/>
      <c r="B1092" s="28"/>
      <c r="C1092" s="27"/>
      <c r="D1092" s="28"/>
      <c r="E1092" s="28"/>
      <c r="F1092" s="36"/>
      <c r="G1092" s="29"/>
      <c r="H1092" s="28"/>
      <c r="I1092" s="29"/>
    </row>
    <row r="1093" spans="1:9" ht="15" x14ac:dyDescent="0.2">
      <c r="A1093" s="13"/>
      <c r="B1093" s="28"/>
      <c r="C1093" s="27"/>
      <c r="D1093" s="28"/>
      <c r="E1093" s="28"/>
      <c r="F1093" s="36"/>
      <c r="G1093" s="29"/>
      <c r="H1093" s="28"/>
      <c r="I1093" s="29"/>
    </row>
    <row r="1094" spans="1:9" ht="15" x14ac:dyDescent="0.2">
      <c r="A1094" s="13"/>
      <c r="B1094" s="28"/>
      <c r="C1094" s="27"/>
      <c r="D1094" s="28"/>
      <c r="E1094" s="28"/>
      <c r="F1094" s="36"/>
      <c r="G1094" s="29"/>
      <c r="H1094" s="28"/>
      <c r="I1094" s="29"/>
    </row>
    <row r="1095" spans="1:9" ht="15" x14ac:dyDescent="0.2">
      <c r="A1095" s="13"/>
      <c r="B1095" s="28"/>
      <c r="C1095" s="27"/>
      <c r="D1095" s="28"/>
      <c r="E1095" s="28"/>
      <c r="F1095" s="36"/>
      <c r="G1095" s="29"/>
      <c r="H1095" s="28"/>
      <c r="I1095" s="29"/>
    </row>
    <row r="1096" spans="1:9" ht="15" x14ac:dyDescent="0.2">
      <c r="A1096" s="13"/>
      <c r="B1096" s="28"/>
      <c r="C1096" s="27"/>
      <c r="D1096" s="28"/>
      <c r="E1096" s="28"/>
      <c r="F1096" s="36"/>
      <c r="G1096" s="29"/>
      <c r="H1096" s="28"/>
      <c r="I1096" s="29"/>
    </row>
    <row r="1097" spans="1:9" ht="15" x14ac:dyDescent="0.2">
      <c r="A1097" s="13"/>
      <c r="B1097" s="28"/>
      <c r="C1097" s="27"/>
      <c r="D1097" s="28"/>
      <c r="E1097" s="28"/>
      <c r="F1097" s="36"/>
      <c r="G1097" s="29"/>
      <c r="H1097" s="28"/>
      <c r="I1097" s="29"/>
    </row>
    <row r="1098" spans="1:9" ht="15" x14ac:dyDescent="0.2">
      <c r="A1098" s="13"/>
      <c r="B1098" s="28"/>
      <c r="C1098" s="27"/>
      <c r="D1098" s="28"/>
      <c r="E1098" s="28"/>
      <c r="F1098" s="36"/>
      <c r="G1098" s="29"/>
      <c r="H1098" s="28"/>
      <c r="I1098" s="29"/>
    </row>
    <row r="1099" spans="1:9" ht="15" x14ac:dyDescent="0.2">
      <c r="A1099" s="13"/>
      <c r="B1099" s="28"/>
      <c r="C1099" s="27"/>
      <c r="D1099" s="28"/>
      <c r="E1099" s="28"/>
      <c r="F1099" s="36"/>
      <c r="G1099" s="29"/>
      <c r="H1099" s="28"/>
      <c r="I1099" s="29"/>
    </row>
    <row r="1100" spans="1:9" ht="15" x14ac:dyDescent="0.2">
      <c r="A1100" s="13"/>
      <c r="B1100" s="28"/>
      <c r="C1100" s="27"/>
      <c r="D1100" s="28"/>
      <c r="E1100" s="28"/>
      <c r="F1100" s="36"/>
      <c r="G1100" s="29"/>
      <c r="H1100" s="28"/>
      <c r="I1100" s="29"/>
    </row>
    <row r="1101" spans="1:9" ht="15" x14ac:dyDescent="0.2">
      <c r="A1101" s="13"/>
      <c r="B1101" s="28"/>
      <c r="C1101" s="27"/>
      <c r="D1101" s="28"/>
      <c r="E1101" s="28"/>
      <c r="F1101" s="36"/>
      <c r="G1101" s="29"/>
      <c r="H1101" s="28"/>
      <c r="I1101" s="29"/>
    </row>
    <row r="1102" spans="1:9" ht="15" x14ac:dyDescent="0.2">
      <c r="A1102" s="13"/>
      <c r="B1102" s="28"/>
      <c r="C1102" s="27"/>
      <c r="D1102" s="28"/>
      <c r="E1102" s="28"/>
      <c r="F1102" s="36"/>
      <c r="G1102" s="29"/>
      <c r="H1102" s="28"/>
      <c r="I1102" s="29"/>
    </row>
    <row r="1103" spans="1:9" ht="15" x14ac:dyDescent="0.2">
      <c r="A1103" s="13"/>
      <c r="B1103" s="28"/>
      <c r="C1103" s="27"/>
      <c r="D1103" s="28"/>
      <c r="E1103" s="28"/>
      <c r="F1103" s="36"/>
      <c r="G1103" s="29"/>
      <c r="H1103" s="28"/>
      <c r="I1103" s="29"/>
    </row>
    <row r="1104" spans="1:9" ht="15" x14ac:dyDescent="0.2">
      <c r="A1104" s="13"/>
      <c r="B1104" s="28"/>
      <c r="C1104" s="27"/>
      <c r="D1104" s="28"/>
      <c r="E1104" s="28"/>
      <c r="F1104" s="36"/>
      <c r="G1104" s="29"/>
      <c r="H1104" s="28"/>
      <c r="I1104" s="29"/>
    </row>
    <row r="1105" spans="1:9" ht="15" x14ac:dyDescent="0.2">
      <c r="A1105" s="13"/>
      <c r="B1105" s="28"/>
      <c r="C1105" s="27"/>
      <c r="D1105" s="28"/>
      <c r="E1105" s="28"/>
      <c r="F1105" s="36"/>
      <c r="G1105" s="29"/>
      <c r="H1105" s="28"/>
      <c r="I1105" s="29"/>
    </row>
    <row r="1106" spans="1:9" ht="15" x14ac:dyDescent="0.2">
      <c r="A1106" s="13"/>
      <c r="B1106" s="28"/>
      <c r="C1106" s="27"/>
      <c r="D1106" s="28"/>
      <c r="E1106" s="28"/>
      <c r="F1106" s="36"/>
      <c r="G1106" s="29"/>
      <c r="H1106" s="28"/>
      <c r="I1106" s="29"/>
    </row>
    <row r="1107" spans="1:9" ht="15" x14ac:dyDescent="0.2">
      <c r="A1107" s="13"/>
      <c r="B1107" s="28"/>
      <c r="C1107" s="27"/>
      <c r="D1107" s="28"/>
      <c r="E1107" s="28"/>
      <c r="F1107" s="36"/>
      <c r="G1107" s="29"/>
      <c r="H1107" s="28"/>
      <c r="I1107" s="29"/>
    </row>
  </sheetData>
  <autoFilter ref="A5:I348" xr:uid="{AD747A58-3EF2-4CB9-88C8-39699E5DF69F}"/>
  <sortState xmlns:xlrd2="http://schemas.microsoft.com/office/spreadsheetml/2017/richdata2" ref="A6:I144">
    <sortCondition ref="H6:H144"/>
    <sortCondition ref="C6:C144"/>
  </sortState>
  <conditionalFormatting sqref="G1:I1048576">
    <cfRule type="cellIs" dxfId="14" priority="1" operator="equal">
      <formula>"NC"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46DC0-5C5E-48CD-AEE2-4BFE25C635CC}">
  <dimension ref="A1:J77"/>
  <sheetViews>
    <sheetView zoomScale="70" zoomScaleNormal="70" workbookViewId="0">
      <pane ySplit="1" topLeftCell="A2" activePane="bottomLeft" state="frozen"/>
      <selection pane="bottomLeft" activeCell="M19" sqref="M19"/>
    </sheetView>
  </sheetViews>
  <sheetFormatPr defaultRowHeight="12.75" x14ac:dyDescent="0.2"/>
  <cols>
    <col min="1" max="1" width="7.42578125" customWidth="1"/>
    <col min="2" max="2" width="11.85546875" customWidth="1"/>
    <col min="3" max="3" width="33.85546875" bestFit="1" customWidth="1"/>
    <col min="4" max="4" width="19.28515625" customWidth="1"/>
    <col min="5" max="5" width="14.85546875" bestFit="1" customWidth="1"/>
    <col min="6" max="6" width="10" customWidth="1"/>
    <col min="7" max="7" width="9.85546875" customWidth="1"/>
    <col min="8" max="8" width="4.42578125" customWidth="1"/>
    <col min="9" max="9" width="16.85546875" customWidth="1"/>
  </cols>
  <sheetData>
    <row r="1" spans="1:9" ht="32.25" x14ac:dyDescent="0.3">
      <c r="A1" s="6"/>
      <c r="B1" s="9" t="s">
        <v>103</v>
      </c>
      <c r="C1" s="12" t="s">
        <v>2</v>
      </c>
      <c r="D1" s="3" t="s">
        <v>26</v>
      </c>
      <c r="E1" s="3" t="s">
        <v>108</v>
      </c>
      <c r="F1" s="3" t="s">
        <v>110</v>
      </c>
      <c r="G1" s="3" t="s">
        <v>76</v>
      </c>
      <c r="H1" s="3"/>
      <c r="I1" s="3" t="s">
        <v>109</v>
      </c>
    </row>
    <row r="2" spans="1:9" ht="15" x14ac:dyDescent="0.2">
      <c r="A2" s="13"/>
      <c r="B2" s="44">
        <v>31539</v>
      </c>
      <c r="C2" s="61" t="s">
        <v>183</v>
      </c>
      <c r="D2" s="59" t="s">
        <v>17</v>
      </c>
      <c r="E2" s="47" t="s">
        <v>165</v>
      </c>
      <c r="F2" s="48"/>
      <c r="G2" s="69">
        <v>405</v>
      </c>
      <c r="H2" s="47">
        <f>IF(LEFT(E2,2)="DH",1,IF(LEFT(E2,2)="CA",2,IF(LEFT(E2,2)="1B",3,IF(LEFT(E2,2)="2B",4,IF(LEFT(E2,2)="3B",5,IF(LEFT(E2,2)="SS",6,IF(LEFT(E2,2)="LF",7,IF(LEFT(E2,2)="CF",8,IF(LEFT(E2,2)="RF",9,IF(LEFT(E2,2)="SP",10,IF(LEFT(E2,2)="RP",11,12)))))))))))</f>
        <v>2</v>
      </c>
      <c r="I2" s="53">
        <f>IF($G2="NC","NC",IF(OR(LEFT(E2,2)="RP",LEFT(E2,2)="SP"),ROUNDDOWN($G2*1.05,0)+IF($G2*1.05-ROUNDDOWN($G2*1.05,0)&gt;=2/3,2/3,IF($G2*1.05-ROUNDDOWN($G2*1.05,0)&gt;=1/3,1/3,0)),ROUNDDOWN($G2*1.05,0)))</f>
        <v>425</v>
      </c>
    </row>
    <row r="3" spans="1:9" ht="15" x14ac:dyDescent="0.2">
      <c r="A3" s="13"/>
      <c r="B3" s="44">
        <v>31695</v>
      </c>
      <c r="C3" s="61" t="s">
        <v>184</v>
      </c>
      <c r="D3" s="59" t="s">
        <v>23</v>
      </c>
      <c r="E3" s="47" t="s">
        <v>105</v>
      </c>
      <c r="F3" s="48"/>
      <c r="G3" s="69">
        <v>110</v>
      </c>
      <c r="H3" s="47">
        <f>IF(LEFT(E3,2)="DH",1,IF(LEFT(E3,2)="CA",2,IF(LEFT(E3,2)="1B",3,IF(LEFT(E3,2)="2B",4,IF(LEFT(E3,2)="3B",5,IF(LEFT(E3,2)="SS",6,IF(LEFT(E3,2)="LF",7,IF(LEFT(E3,2)="CF",8,IF(LEFT(E3,2)="RF",9,IF(LEFT(E3,2)="SP",10,IF(LEFT(E3,2)="RP",11,12)))))))))))</f>
        <v>7</v>
      </c>
      <c r="I3" s="53">
        <f>IF($G3="NC","NC",IF(OR(LEFT(E3,2)="RP",LEFT(E3,2)="SP"),ROUNDDOWN($G3*1.05,0)+IF($G3*1.05-ROUNDDOWN($G3*1.05,0)&gt;=2/3,2/3,IF($G3*1.05-ROUNDDOWN($G3*1.05,0)&gt;=1/3,1/3,0)),ROUNDDOWN($G3*1.05,0)))</f>
        <v>115</v>
      </c>
    </row>
    <row r="4" spans="1:9" ht="15" x14ac:dyDescent="0.2">
      <c r="A4" s="13"/>
      <c r="B4" s="44">
        <v>28824</v>
      </c>
      <c r="C4" s="61" t="s">
        <v>204</v>
      </c>
      <c r="D4" s="59" t="s">
        <v>23</v>
      </c>
      <c r="E4" s="47" t="s">
        <v>165</v>
      </c>
      <c r="F4" s="48"/>
      <c r="G4" s="69">
        <v>109</v>
      </c>
      <c r="H4" s="47">
        <f>IF(LEFT(E4,2)="DH",1,IF(LEFT(E4,2)="CA",2,IF(LEFT(E4,2)="1B",3,IF(LEFT(E4,2)="2B",4,IF(LEFT(E4,2)="3B",5,IF(LEFT(E4,2)="SS",6,IF(LEFT(E4,2)="LF",7,IF(LEFT(E4,2)="CF",8,IF(LEFT(E4,2)="RF",9,IF(LEFT(E4,2)="SP",10,IF(LEFT(E4,2)="RP",11,12)))))))))))</f>
        <v>2</v>
      </c>
      <c r="I4" s="53">
        <f>IF($G4="NC","NC",IF(OR(LEFT(E4,2)="RP",LEFT(E4,2)="SP"),ROUNDDOWN($G4*1.05,0)+IF($G4*1.05-ROUNDDOWN($G4*1.05,0)&gt;=2/3,2/3,IF($G4*1.05-ROUNDDOWN($G4*1.05,0)&gt;=1/3,1/3,0)),ROUNDDOWN($G4*1.05,0)))</f>
        <v>114</v>
      </c>
    </row>
    <row r="5" spans="1:9" ht="15" x14ac:dyDescent="0.2">
      <c r="A5" s="13"/>
      <c r="B5" s="44">
        <v>19722</v>
      </c>
      <c r="C5" s="61" t="s">
        <v>174</v>
      </c>
      <c r="D5" s="59" t="s">
        <v>25</v>
      </c>
      <c r="E5" s="47" t="s">
        <v>165</v>
      </c>
      <c r="F5" s="48"/>
      <c r="G5" s="69">
        <v>403</v>
      </c>
      <c r="H5" s="47">
        <v>2</v>
      </c>
      <c r="I5" s="53">
        <v>423</v>
      </c>
    </row>
    <row r="6" spans="1:9" ht="15" x14ac:dyDescent="0.2">
      <c r="A6" s="13"/>
      <c r="B6" s="44">
        <v>33644</v>
      </c>
      <c r="C6" s="61" t="s">
        <v>189</v>
      </c>
      <c r="D6" s="59" t="s">
        <v>25</v>
      </c>
      <c r="E6" s="47" t="s">
        <v>6</v>
      </c>
      <c r="F6" s="48"/>
      <c r="G6" s="69">
        <v>229</v>
      </c>
      <c r="H6" s="47">
        <v>4</v>
      </c>
      <c r="I6" s="53">
        <v>240</v>
      </c>
    </row>
    <row r="7" spans="1:9" ht="15" x14ac:dyDescent="0.2">
      <c r="A7" s="13"/>
      <c r="B7" s="44">
        <v>29668</v>
      </c>
      <c r="C7" s="61" t="s">
        <v>193</v>
      </c>
      <c r="D7" s="59" t="s">
        <v>25</v>
      </c>
      <c r="E7" s="47" t="s">
        <v>8</v>
      </c>
      <c r="F7" s="48"/>
      <c r="G7" s="69">
        <v>127</v>
      </c>
      <c r="H7" s="47">
        <v>5</v>
      </c>
      <c r="I7" s="53">
        <v>133</v>
      </c>
    </row>
    <row r="8" spans="1:9" ht="15" x14ac:dyDescent="0.2">
      <c r="A8" s="13"/>
      <c r="B8" s="44">
        <v>31812</v>
      </c>
      <c r="C8" s="61" t="s">
        <v>202</v>
      </c>
      <c r="D8" s="59" t="s">
        <v>25</v>
      </c>
      <c r="E8" s="47" t="s">
        <v>12</v>
      </c>
      <c r="F8" s="48"/>
      <c r="G8" s="69">
        <v>257</v>
      </c>
      <c r="H8" s="47">
        <v>9</v>
      </c>
      <c r="I8" s="53">
        <v>269</v>
      </c>
    </row>
    <row r="9" spans="1:9" ht="15" x14ac:dyDescent="0.2">
      <c r="A9" s="13"/>
      <c r="B9" s="13">
        <v>15474</v>
      </c>
      <c r="C9" s="62" t="s">
        <v>207</v>
      </c>
      <c r="D9" s="14" t="s">
        <v>25</v>
      </c>
      <c r="E9" s="47" t="s">
        <v>13</v>
      </c>
      <c r="F9" s="13">
        <v>26</v>
      </c>
      <c r="G9" s="70">
        <v>145</v>
      </c>
      <c r="H9" s="51">
        <v>10</v>
      </c>
      <c r="I9" s="53">
        <v>152</v>
      </c>
    </row>
    <row r="10" spans="1:9" ht="15" x14ac:dyDescent="0.2">
      <c r="A10" s="13"/>
      <c r="B10" s="13">
        <v>35466</v>
      </c>
      <c r="C10" s="62" t="s">
        <v>235</v>
      </c>
      <c r="D10" s="14" t="s">
        <v>25</v>
      </c>
      <c r="E10" s="51" t="s">
        <v>528</v>
      </c>
      <c r="F10" s="13">
        <v>3</v>
      </c>
      <c r="G10" s="70">
        <v>16.329999999999998</v>
      </c>
      <c r="H10" s="47">
        <v>11</v>
      </c>
      <c r="I10" s="53">
        <v>17</v>
      </c>
    </row>
    <row r="11" spans="1:9" ht="15" x14ac:dyDescent="0.2">
      <c r="A11" s="13"/>
      <c r="B11" s="44">
        <v>28022</v>
      </c>
      <c r="C11" s="61" t="s">
        <v>185</v>
      </c>
      <c r="D11" s="59" t="s">
        <v>63</v>
      </c>
      <c r="E11" s="47" t="s">
        <v>165</v>
      </c>
      <c r="F11" s="48"/>
      <c r="G11" s="69">
        <v>365</v>
      </c>
      <c r="H11" s="47">
        <v>2</v>
      </c>
      <c r="I11" s="53">
        <v>383</v>
      </c>
    </row>
    <row r="12" spans="1:9" ht="15" x14ac:dyDescent="0.2">
      <c r="A12" s="13"/>
      <c r="B12" s="44">
        <v>33549</v>
      </c>
      <c r="C12" s="61" t="s">
        <v>191</v>
      </c>
      <c r="D12" s="59" t="s">
        <v>63</v>
      </c>
      <c r="E12" s="47" t="s">
        <v>165</v>
      </c>
      <c r="F12" s="47"/>
      <c r="G12" s="69">
        <v>253</v>
      </c>
      <c r="H12" s="47">
        <v>2</v>
      </c>
      <c r="I12" s="53">
        <v>265</v>
      </c>
    </row>
    <row r="13" spans="1:9" ht="15" x14ac:dyDescent="0.2">
      <c r="A13" s="13"/>
      <c r="B13" s="44">
        <v>29712</v>
      </c>
      <c r="C13" s="61" t="s">
        <v>179</v>
      </c>
      <c r="D13" s="59" t="s">
        <v>63</v>
      </c>
      <c r="E13" s="51" t="s">
        <v>9</v>
      </c>
      <c r="F13" s="52"/>
      <c r="G13" s="69">
        <v>255</v>
      </c>
      <c r="H13" s="51">
        <v>6</v>
      </c>
      <c r="I13" s="53">
        <v>267</v>
      </c>
    </row>
    <row r="14" spans="1:9" ht="15" x14ac:dyDescent="0.2">
      <c r="A14" s="13"/>
      <c r="B14" s="44">
        <v>31580</v>
      </c>
      <c r="C14" s="61" t="s">
        <v>176</v>
      </c>
      <c r="D14" s="59" t="s">
        <v>63</v>
      </c>
      <c r="E14" s="47" t="s">
        <v>338</v>
      </c>
      <c r="F14" s="48"/>
      <c r="G14" s="69">
        <v>450</v>
      </c>
      <c r="H14" s="47">
        <v>6</v>
      </c>
      <c r="I14" s="53">
        <v>472</v>
      </c>
    </row>
    <row r="15" spans="1:9" ht="15" x14ac:dyDescent="0.2">
      <c r="A15" s="13"/>
      <c r="B15" s="13">
        <v>31687</v>
      </c>
      <c r="C15" s="62" t="s">
        <v>206</v>
      </c>
      <c r="D15" s="14" t="s">
        <v>63</v>
      </c>
      <c r="E15" s="47" t="s">
        <v>13</v>
      </c>
      <c r="F15" s="13">
        <v>29</v>
      </c>
      <c r="G15" s="70">
        <v>146.33000000000001</v>
      </c>
      <c r="H15" s="47">
        <v>10</v>
      </c>
      <c r="I15" s="53">
        <v>153.33333333333334</v>
      </c>
    </row>
    <row r="16" spans="1:9" ht="15" x14ac:dyDescent="0.2">
      <c r="A16" s="13"/>
      <c r="B16" s="13">
        <v>30105</v>
      </c>
      <c r="C16" s="62" t="s">
        <v>217</v>
      </c>
      <c r="D16" s="14" t="s">
        <v>63</v>
      </c>
      <c r="E16" s="51" t="s">
        <v>528</v>
      </c>
      <c r="F16" s="13">
        <v>3</v>
      </c>
      <c r="G16" s="70">
        <v>101</v>
      </c>
      <c r="H16" s="47">
        <f t="shared" ref="H16:H32" si="0">IF(LEFT(E16,2)="DH",1,IF(LEFT(E16,2)="CA",2,IF(LEFT(E16,2)="1B",3,IF(LEFT(E16,2)="2B",4,IF(LEFT(E16,2)="3B",5,IF(LEFT(E16,2)="SS",6,IF(LEFT(E16,2)="LF",7,IF(LEFT(E16,2)="CF",8,IF(LEFT(E16,2)="RF",9,IF(LEFT(E16,2)="SP",10,IF(LEFT(E16,2)="RP",11,12)))))))))))</f>
        <v>11</v>
      </c>
      <c r="I16" s="53">
        <f t="shared" ref="I16:I32" si="1">IF($G16="NC","NC",IF(OR(LEFT(E16,2)="RP",LEFT(E16,2)="SP"),ROUNDDOWN($G16*1.05,0)+IF($G16*1.05-ROUNDDOWN($G16*1.05,0)&gt;=2/3,2/3,IF($G16*1.05-ROUNDDOWN($G16*1.05,0)&gt;=1/3,1/3,0)),ROUNDDOWN($G16*1.05,0)))</f>
        <v>106</v>
      </c>
    </row>
    <row r="17" spans="1:9" ht="15" x14ac:dyDescent="0.2">
      <c r="A17" s="13"/>
      <c r="B17" s="13">
        <v>31872</v>
      </c>
      <c r="C17" s="62" t="s">
        <v>213</v>
      </c>
      <c r="D17" s="14" t="s">
        <v>68</v>
      </c>
      <c r="E17" s="51" t="s">
        <v>13</v>
      </c>
      <c r="F17" s="13">
        <v>22</v>
      </c>
      <c r="G17" s="70">
        <v>118</v>
      </c>
      <c r="H17" s="47">
        <f t="shared" si="0"/>
        <v>10</v>
      </c>
      <c r="I17" s="53">
        <f t="shared" si="1"/>
        <v>123.66666666666667</v>
      </c>
    </row>
    <row r="18" spans="1:9" ht="15" x14ac:dyDescent="0.2">
      <c r="A18" s="13"/>
      <c r="B18" s="44">
        <v>33322</v>
      </c>
      <c r="C18" s="61" t="s">
        <v>194</v>
      </c>
      <c r="D18" s="59" t="s">
        <v>68</v>
      </c>
      <c r="E18" s="47" t="s">
        <v>8</v>
      </c>
      <c r="F18" s="48"/>
      <c r="G18" s="69">
        <v>393</v>
      </c>
      <c r="H18" s="47">
        <f t="shared" si="0"/>
        <v>5</v>
      </c>
      <c r="I18" s="53">
        <f t="shared" si="1"/>
        <v>412</v>
      </c>
    </row>
    <row r="19" spans="1:9" ht="15" x14ac:dyDescent="0.2">
      <c r="A19" s="13"/>
      <c r="B19" s="44">
        <v>28820</v>
      </c>
      <c r="C19" s="61" t="s">
        <v>197</v>
      </c>
      <c r="D19" s="59" t="s">
        <v>68</v>
      </c>
      <c r="E19" s="51" t="s">
        <v>106</v>
      </c>
      <c r="F19" s="52"/>
      <c r="G19" s="69">
        <v>57</v>
      </c>
      <c r="H19" s="51">
        <f t="shared" si="0"/>
        <v>1</v>
      </c>
      <c r="I19" s="53">
        <f t="shared" si="1"/>
        <v>59</v>
      </c>
    </row>
    <row r="20" spans="1:9" ht="15" x14ac:dyDescent="0.2">
      <c r="A20" s="13"/>
      <c r="B20" s="13">
        <v>27914</v>
      </c>
      <c r="C20" s="62" t="s">
        <v>223</v>
      </c>
      <c r="D20" s="14" t="s">
        <v>68</v>
      </c>
      <c r="E20" s="47" t="s">
        <v>15</v>
      </c>
      <c r="F20" s="13">
        <v>0</v>
      </c>
      <c r="G20" s="70">
        <v>52.66</v>
      </c>
      <c r="H20" s="47">
        <f t="shared" si="0"/>
        <v>11</v>
      </c>
      <c r="I20" s="53">
        <f t="shared" si="1"/>
        <v>55</v>
      </c>
    </row>
    <row r="21" spans="1:9" ht="15" x14ac:dyDescent="0.2">
      <c r="A21" s="13"/>
      <c r="B21" s="44">
        <v>27496</v>
      </c>
      <c r="C21" s="61" t="s">
        <v>201</v>
      </c>
      <c r="D21" s="59" t="s">
        <v>68</v>
      </c>
      <c r="E21" s="51" t="s">
        <v>12</v>
      </c>
      <c r="F21" s="51"/>
      <c r="G21" s="69">
        <v>26</v>
      </c>
      <c r="H21" s="51">
        <f t="shared" si="0"/>
        <v>9</v>
      </c>
      <c r="I21" s="53">
        <f t="shared" si="1"/>
        <v>27</v>
      </c>
    </row>
    <row r="22" spans="1:9" ht="15" x14ac:dyDescent="0.2">
      <c r="A22" s="13"/>
      <c r="B22" s="44">
        <v>31505</v>
      </c>
      <c r="C22" s="61" t="s">
        <v>203</v>
      </c>
      <c r="D22" s="59" t="s">
        <v>71</v>
      </c>
      <c r="E22" s="51" t="s">
        <v>332</v>
      </c>
      <c r="F22" s="48"/>
      <c r="G22" s="69">
        <v>55</v>
      </c>
      <c r="H22" s="51">
        <f t="shared" si="0"/>
        <v>3</v>
      </c>
      <c r="I22" s="53">
        <f t="shared" si="1"/>
        <v>57</v>
      </c>
    </row>
    <row r="23" spans="1:9" ht="15" x14ac:dyDescent="0.2">
      <c r="A23" s="13"/>
      <c r="B23" s="13">
        <v>35333</v>
      </c>
      <c r="C23" s="62" t="s">
        <v>221</v>
      </c>
      <c r="D23" s="14" t="s">
        <v>71</v>
      </c>
      <c r="E23" s="47" t="s">
        <v>527</v>
      </c>
      <c r="F23" s="13">
        <v>8</v>
      </c>
      <c r="G23" s="70">
        <v>43.33</v>
      </c>
      <c r="H23" s="47">
        <f t="shared" si="0"/>
        <v>10</v>
      </c>
      <c r="I23" s="53">
        <f t="shared" si="1"/>
        <v>45.333333333333336</v>
      </c>
    </row>
    <row r="24" spans="1:9" ht="15" x14ac:dyDescent="0.2">
      <c r="A24" s="13"/>
      <c r="B24" s="13">
        <v>31986</v>
      </c>
      <c r="C24" s="62" t="s">
        <v>231</v>
      </c>
      <c r="D24" s="14" t="s">
        <v>124</v>
      </c>
      <c r="E24" s="51" t="s">
        <v>13</v>
      </c>
      <c r="F24" s="13">
        <v>7</v>
      </c>
      <c r="G24" s="70">
        <v>39.659999999999997</v>
      </c>
      <c r="H24" s="51">
        <f t="shared" si="0"/>
        <v>10</v>
      </c>
      <c r="I24" s="53">
        <f t="shared" si="1"/>
        <v>41.333333333333336</v>
      </c>
    </row>
    <row r="25" spans="1:9" ht="15" x14ac:dyDescent="0.2">
      <c r="A25" s="13"/>
      <c r="B25" s="13">
        <v>25553</v>
      </c>
      <c r="C25" s="62" t="s">
        <v>232</v>
      </c>
      <c r="D25" s="14" t="s">
        <v>124</v>
      </c>
      <c r="E25" s="47" t="s">
        <v>15</v>
      </c>
      <c r="F25" s="13">
        <v>0</v>
      </c>
      <c r="G25" s="70">
        <v>31</v>
      </c>
      <c r="H25" s="47">
        <f t="shared" si="0"/>
        <v>11</v>
      </c>
      <c r="I25" s="53">
        <f t="shared" si="1"/>
        <v>32.333333333333336</v>
      </c>
    </row>
    <row r="26" spans="1:9" ht="15" x14ac:dyDescent="0.2">
      <c r="A26" s="13"/>
      <c r="B26" s="13">
        <v>18694</v>
      </c>
      <c r="C26" s="62" t="s">
        <v>227</v>
      </c>
      <c r="D26" s="14" t="s">
        <v>124</v>
      </c>
      <c r="E26" s="47" t="s">
        <v>528</v>
      </c>
      <c r="F26" s="13">
        <v>2</v>
      </c>
      <c r="G26" s="70">
        <v>65</v>
      </c>
      <c r="H26" s="47">
        <f t="shared" si="0"/>
        <v>11</v>
      </c>
      <c r="I26" s="53">
        <f t="shared" si="1"/>
        <v>68</v>
      </c>
    </row>
    <row r="27" spans="1:9" ht="15" x14ac:dyDescent="0.2">
      <c r="A27" s="13"/>
      <c r="B27" s="13">
        <v>17556</v>
      </c>
      <c r="C27" s="62" t="s">
        <v>219</v>
      </c>
      <c r="D27" s="14" t="s">
        <v>64</v>
      </c>
      <c r="E27" s="47" t="s">
        <v>15</v>
      </c>
      <c r="F27" s="13">
        <v>0</v>
      </c>
      <c r="G27" s="70">
        <v>83.33</v>
      </c>
      <c r="H27" s="51">
        <f t="shared" si="0"/>
        <v>11</v>
      </c>
      <c r="I27" s="53">
        <f t="shared" si="1"/>
        <v>87.333333333333329</v>
      </c>
    </row>
    <row r="28" spans="1:9" ht="15" x14ac:dyDescent="0.2">
      <c r="A28" s="13"/>
      <c r="B28" s="13">
        <v>33482</v>
      </c>
      <c r="C28" s="62" t="s">
        <v>218</v>
      </c>
      <c r="D28" s="14" t="s">
        <v>64</v>
      </c>
      <c r="E28" s="47" t="s">
        <v>13</v>
      </c>
      <c r="F28" s="13">
        <v>21</v>
      </c>
      <c r="G28" s="70">
        <v>98</v>
      </c>
      <c r="H28" s="47">
        <f t="shared" si="0"/>
        <v>10</v>
      </c>
      <c r="I28" s="53">
        <f t="shared" si="1"/>
        <v>102.66666666666667</v>
      </c>
    </row>
    <row r="29" spans="1:9" ht="15" x14ac:dyDescent="0.2">
      <c r="A29" s="13"/>
      <c r="B29" s="44">
        <v>33252</v>
      </c>
      <c r="C29" s="61" t="s">
        <v>190</v>
      </c>
      <c r="D29" s="59" t="s">
        <v>64</v>
      </c>
      <c r="E29" s="47" t="s">
        <v>8</v>
      </c>
      <c r="F29" s="48"/>
      <c r="G29" s="69">
        <v>137</v>
      </c>
      <c r="H29" s="47">
        <f t="shared" si="0"/>
        <v>5</v>
      </c>
      <c r="I29" s="53">
        <f t="shared" si="1"/>
        <v>143</v>
      </c>
    </row>
    <row r="30" spans="1:9" ht="15" x14ac:dyDescent="0.2">
      <c r="A30" s="13"/>
      <c r="B30" s="13">
        <v>30184</v>
      </c>
      <c r="C30" s="62" t="s">
        <v>208</v>
      </c>
      <c r="D30" s="14" t="s">
        <v>24</v>
      </c>
      <c r="E30" s="47" t="s">
        <v>13</v>
      </c>
      <c r="F30" s="13">
        <v>24</v>
      </c>
      <c r="G30" s="70">
        <v>138.33000000000001</v>
      </c>
      <c r="H30" s="51">
        <f t="shared" si="0"/>
        <v>10</v>
      </c>
      <c r="I30" s="53">
        <f t="shared" si="1"/>
        <v>145</v>
      </c>
    </row>
    <row r="31" spans="1:9" ht="15" x14ac:dyDescent="0.2">
      <c r="A31" s="13"/>
      <c r="B31" s="44">
        <v>35041</v>
      </c>
      <c r="C31" s="61" t="s">
        <v>188</v>
      </c>
      <c r="D31" s="59" t="s">
        <v>24</v>
      </c>
      <c r="E31" s="51" t="s">
        <v>12</v>
      </c>
      <c r="F31" s="51"/>
      <c r="G31" s="69">
        <v>210</v>
      </c>
      <c r="H31" s="51">
        <f t="shared" si="0"/>
        <v>9</v>
      </c>
      <c r="I31" s="53">
        <f t="shared" si="1"/>
        <v>220</v>
      </c>
    </row>
    <row r="32" spans="1:9" ht="15" x14ac:dyDescent="0.2">
      <c r="A32" s="13"/>
      <c r="B32" s="44">
        <v>29478</v>
      </c>
      <c r="C32" s="61" t="s">
        <v>175</v>
      </c>
      <c r="D32" s="59" t="s">
        <v>24</v>
      </c>
      <c r="E32" s="51" t="s">
        <v>165</v>
      </c>
      <c r="F32" s="48"/>
      <c r="G32" s="69">
        <v>60</v>
      </c>
      <c r="H32" s="51">
        <f t="shared" si="0"/>
        <v>2</v>
      </c>
      <c r="I32" s="53">
        <f t="shared" si="1"/>
        <v>63</v>
      </c>
    </row>
    <row r="33" spans="1:9" ht="15" x14ac:dyDescent="0.2">
      <c r="A33" s="13"/>
      <c r="B33" s="44">
        <v>34979</v>
      </c>
      <c r="C33" s="61" t="s">
        <v>177</v>
      </c>
      <c r="D33" s="59" t="s">
        <v>7</v>
      </c>
      <c r="E33" s="47" t="s">
        <v>6</v>
      </c>
      <c r="F33" s="48"/>
      <c r="G33" s="69">
        <v>162</v>
      </c>
      <c r="H33" s="47">
        <v>4</v>
      </c>
      <c r="I33" s="53">
        <v>170</v>
      </c>
    </row>
    <row r="34" spans="1:9" ht="15" x14ac:dyDescent="0.2">
      <c r="A34" s="13"/>
      <c r="B34" s="44">
        <v>28816</v>
      </c>
      <c r="C34" s="61" t="s">
        <v>182</v>
      </c>
      <c r="D34" s="59" t="s">
        <v>7</v>
      </c>
      <c r="E34" s="47" t="s">
        <v>9</v>
      </c>
      <c r="F34" s="48"/>
      <c r="G34" s="69">
        <v>42</v>
      </c>
      <c r="H34" s="47">
        <v>6</v>
      </c>
      <c r="I34" s="53">
        <v>44</v>
      </c>
    </row>
    <row r="35" spans="1:9" ht="15" x14ac:dyDescent="0.2">
      <c r="A35" s="13"/>
      <c r="B35" s="44">
        <v>25980</v>
      </c>
      <c r="C35" s="61" t="s">
        <v>195</v>
      </c>
      <c r="D35" s="59" t="s">
        <v>7</v>
      </c>
      <c r="E35" s="47" t="s">
        <v>520</v>
      </c>
      <c r="F35" s="48"/>
      <c r="G35" s="69">
        <v>69</v>
      </c>
      <c r="H35" s="47">
        <v>8</v>
      </c>
      <c r="I35" s="53">
        <v>72</v>
      </c>
    </row>
    <row r="36" spans="1:9" ht="15" x14ac:dyDescent="0.2">
      <c r="A36" s="13"/>
      <c r="B36" s="44">
        <v>35322</v>
      </c>
      <c r="C36" s="61" t="s">
        <v>187</v>
      </c>
      <c r="D36" s="59" t="s">
        <v>70</v>
      </c>
      <c r="E36" s="47" t="s">
        <v>6</v>
      </c>
      <c r="F36" s="48"/>
      <c r="G36" s="69">
        <v>161</v>
      </c>
      <c r="H36" s="47">
        <f t="shared" ref="H36:H41" si="2">IF(LEFT(E36,2)="DH",1,IF(LEFT(E36,2)="CA",2,IF(LEFT(E36,2)="1B",3,IF(LEFT(E36,2)="2B",4,IF(LEFT(E36,2)="3B",5,IF(LEFT(E36,2)="SS",6,IF(LEFT(E36,2)="LF",7,IF(LEFT(E36,2)="CF",8,IF(LEFT(E36,2)="RF",9,IF(LEFT(E36,2)="SP",10,IF(LEFT(E36,2)="RP",11,12)))))))))))</f>
        <v>4</v>
      </c>
      <c r="I36" s="53">
        <f t="shared" ref="I36:I41" si="3">IF($G36="NC","NC",IF(OR(LEFT(E36,2)="RP",LEFT(E36,2)="SP"),ROUNDDOWN($G36*1.05,0)+IF($G36*1.05-ROUNDDOWN($G36*1.05,0)&gt;=2/3,2/3,IF($G36*1.05-ROUNDDOWN($G36*1.05,0)&gt;=1/3,1/3,0)),ROUNDDOWN($G36*1.05,0)))</f>
        <v>169</v>
      </c>
    </row>
    <row r="37" spans="1:9" ht="15" x14ac:dyDescent="0.2">
      <c r="A37" s="13"/>
      <c r="B37" s="13">
        <v>35323</v>
      </c>
      <c r="C37" s="62" t="s">
        <v>233</v>
      </c>
      <c r="D37" s="14" t="s">
        <v>70</v>
      </c>
      <c r="E37" s="51" t="s">
        <v>527</v>
      </c>
      <c r="F37" s="13">
        <v>8</v>
      </c>
      <c r="G37" s="70">
        <v>36.33</v>
      </c>
      <c r="H37" s="51">
        <f t="shared" si="2"/>
        <v>10</v>
      </c>
      <c r="I37" s="53">
        <f t="shared" si="3"/>
        <v>38</v>
      </c>
    </row>
    <row r="38" spans="1:9" ht="15" x14ac:dyDescent="0.2">
      <c r="A38" s="13"/>
      <c r="B38" s="13">
        <v>29839</v>
      </c>
      <c r="C38" s="62" t="s">
        <v>214</v>
      </c>
      <c r="D38" s="14" t="s">
        <v>70</v>
      </c>
      <c r="E38" s="47" t="s">
        <v>527</v>
      </c>
      <c r="F38" s="13">
        <v>12</v>
      </c>
      <c r="G38" s="70">
        <v>73.33</v>
      </c>
      <c r="H38" s="47">
        <f t="shared" si="2"/>
        <v>10</v>
      </c>
      <c r="I38" s="53">
        <f t="shared" si="3"/>
        <v>76.666666666666671</v>
      </c>
    </row>
    <row r="39" spans="1:9" ht="15" x14ac:dyDescent="0.2">
      <c r="A39" s="13"/>
      <c r="B39" s="44">
        <v>33321</v>
      </c>
      <c r="C39" s="61" t="s">
        <v>192</v>
      </c>
      <c r="D39" s="59" t="s">
        <v>123</v>
      </c>
      <c r="E39" s="47" t="s">
        <v>6</v>
      </c>
      <c r="F39" s="48"/>
      <c r="G39" s="69">
        <v>182</v>
      </c>
      <c r="H39" s="47">
        <f t="shared" si="2"/>
        <v>4</v>
      </c>
      <c r="I39" s="53">
        <f t="shared" si="3"/>
        <v>191</v>
      </c>
    </row>
    <row r="40" spans="1:9" ht="15" x14ac:dyDescent="0.2">
      <c r="A40" s="13"/>
      <c r="B40" s="13">
        <v>27756</v>
      </c>
      <c r="C40" s="62" t="s">
        <v>230</v>
      </c>
      <c r="D40" s="59" t="s">
        <v>123</v>
      </c>
      <c r="E40" s="47" t="s">
        <v>527</v>
      </c>
      <c r="F40" s="13">
        <v>8</v>
      </c>
      <c r="G40" s="70">
        <v>39</v>
      </c>
      <c r="H40" s="47">
        <f t="shared" si="2"/>
        <v>10</v>
      </c>
      <c r="I40" s="53">
        <f t="shared" si="3"/>
        <v>40.666666666666664</v>
      </c>
    </row>
    <row r="41" spans="1:9" ht="15" x14ac:dyDescent="0.2">
      <c r="A41" s="13"/>
      <c r="B41" s="13">
        <v>32095</v>
      </c>
      <c r="C41" s="62" t="s">
        <v>215</v>
      </c>
      <c r="D41" s="14" t="s">
        <v>67</v>
      </c>
      <c r="E41" s="47" t="s">
        <v>13</v>
      </c>
      <c r="F41" s="13">
        <v>14</v>
      </c>
      <c r="G41" s="70">
        <v>73</v>
      </c>
      <c r="H41" s="47">
        <f t="shared" si="2"/>
        <v>10</v>
      </c>
      <c r="I41" s="53">
        <f t="shared" si="3"/>
        <v>76.333333333333329</v>
      </c>
    </row>
    <row r="42" spans="1:9" ht="15" x14ac:dyDescent="0.2">
      <c r="A42" s="13"/>
      <c r="B42" s="44">
        <v>22823</v>
      </c>
      <c r="C42" s="61" t="s">
        <v>200</v>
      </c>
      <c r="D42" s="44" t="s">
        <v>471</v>
      </c>
      <c r="E42" s="51" t="s">
        <v>8</v>
      </c>
      <c r="F42" s="52"/>
      <c r="G42" s="69">
        <v>244</v>
      </c>
      <c r="H42" s="51">
        <v>5</v>
      </c>
      <c r="I42" s="53">
        <v>256</v>
      </c>
    </row>
    <row r="43" spans="1:9" ht="15" x14ac:dyDescent="0.2">
      <c r="A43" s="13"/>
      <c r="B43" s="13">
        <v>32157</v>
      </c>
      <c r="C43" s="62" t="s">
        <v>234</v>
      </c>
      <c r="D43" s="14" t="s">
        <v>22</v>
      </c>
      <c r="E43" s="51" t="s">
        <v>13</v>
      </c>
      <c r="F43" s="13">
        <v>5</v>
      </c>
      <c r="G43" s="70">
        <v>18.66</v>
      </c>
      <c r="H43" s="51">
        <f>IF(LEFT(E43,2)="DH",1,IF(LEFT(E43,2)="CA",2,IF(LEFT(E43,2)="1B",3,IF(LEFT(E43,2)="2B",4,IF(LEFT(E43,2)="3B",5,IF(LEFT(E43,2)="SS",6,IF(LEFT(E43,2)="LF",7,IF(LEFT(E43,2)="CF",8,IF(LEFT(E43,2)="RF",9,IF(LEFT(E43,2)="SP",10,IF(LEFT(E43,2)="RP",11,12)))))))))))</f>
        <v>10</v>
      </c>
      <c r="I43" s="53">
        <f>IF($G43="NC","NC",IF(OR(LEFT(E43,2)="RP",LEFT(E43,2)="SP"),ROUNDDOWN($G43*1.05,0)+IF($G43*1.05-ROUNDDOWN($G43*1.05,0)&gt;=2/3,2/3,IF($G43*1.05-ROUNDDOWN($G43*1.05,0)&gt;=1/3,1/3,0)),ROUNDDOWN($G43*1.05,0)))</f>
        <v>19.333333333333332</v>
      </c>
    </row>
    <row r="44" spans="1:9" ht="15" x14ac:dyDescent="0.2">
      <c r="A44" s="13"/>
      <c r="B44" s="13">
        <v>33703</v>
      </c>
      <c r="C44" s="62" t="s">
        <v>224</v>
      </c>
      <c r="D44" s="14" t="s">
        <v>22</v>
      </c>
      <c r="E44" s="47" t="s">
        <v>13</v>
      </c>
      <c r="F44" s="13">
        <v>8</v>
      </c>
      <c r="G44" s="70">
        <v>48</v>
      </c>
      <c r="H44" s="47">
        <f>IF(LEFT(E44,2)="DH",1,IF(LEFT(E44,2)="CA",2,IF(LEFT(E44,2)="1B",3,IF(LEFT(E44,2)="2B",4,IF(LEFT(E44,2)="3B",5,IF(LEFT(E44,2)="SS",6,IF(LEFT(E44,2)="LF",7,IF(LEFT(E44,2)="CF",8,IF(LEFT(E44,2)="RF",9,IF(LEFT(E44,2)="SP",10,IF(LEFT(E44,2)="RP",11,12)))))))))))</f>
        <v>10</v>
      </c>
      <c r="I44" s="53">
        <f>IF($G44="NC","NC",IF(OR(LEFT(E44,2)="RP",LEFT(E44,2)="SP"),ROUNDDOWN($G44*1.05,0)+IF($G44*1.05-ROUNDDOWN($G44*1.05,0)&gt;=2/3,2/3,IF($G44*1.05-ROUNDDOWN($G44*1.05,0)&gt;=1/3,1/3,0)),ROUNDDOWN($G44*1.05,0)))</f>
        <v>50.333333333333336</v>
      </c>
    </row>
    <row r="45" spans="1:9" ht="15" x14ac:dyDescent="0.2">
      <c r="A45" s="13"/>
      <c r="B45" s="13">
        <v>33850</v>
      </c>
      <c r="C45" s="62" t="s">
        <v>236</v>
      </c>
      <c r="D45" s="14" t="s">
        <v>22</v>
      </c>
      <c r="E45" s="51" t="s">
        <v>13</v>
      </c>
      <c r="F45" s="13">
        <v>4</v>
      </c>
      <c r="G45" s="70">
        <v>20.66</v>
      </c>
      <c r="H45" s="51">
        <f>IF(LEFT(E45,2)="DH",1,IF(LEFT(E45,2)="CA",2,IF(LEFT(E45,2)="1B",3,IF(LEFT(E45,2)="2B",4,IF(LEFT(E45,2)="3B",5,IF(LEFT(E45,2)="SS",6,IF(LEFT(E45,2)="LF",7,IF(LEFT(E45,2)="CF",8,IF(LEFT(E45,2)="RF",9,IF(LEFT(E45,2)="SP",10,IF(LEFT(E45,2)="RP",11,12)))))))))))</f>
        <v>10</v>
      </c>
      <c r="I45" s="53">
        <f>IF($G45="NC","NC",IF(OR(LEFT(E45,2)="RP",LEFT(E45,2)="SP"),ROUNDDOWN($G45*1.05,0)+IF($G45*1.05-ROUNDDOWN($G45*1.05,0)&gt;=2/3,2/3,IF($G45*1.05-ROUNDDOWN($G45*1.05,0)&gt;=1/3,1/3,0)),ROUNDDOWN($G45*1.05,0)))</f>
        <v>21.666666666666668</v>
      </c>
    </row>
    <row r="46" spans="1:9" ht="15" x14ac:dyDescent="0.2">
      <c r="A46" s="13"/>
      <c r="B46" s="44">
        <v>35110</v>
      </c>
      <c r="C46" s="61" t="s">
        <v>199</v>
      </c>
      <c r="D46" s="59" t="s">
        <v>69</v>
      </c>
      <c r="E46" s="47" t="s">
        <v>4</v>
      </c>
      <c r="F46" s="48"/>
      <c r="G46" s="69">
        <v>420</v>
      </c>
      <c r="H46" s="47">
        <v>3</v>
      </c>
      <c r="I46" s="53">
        <v>441</v>
      </c>
    </row>
    <row r="47" spans="1:9" ht="15" x14ac:dyDescent="0.2">
      <c r="A47" s="13"/>
      <c r="B47" s="44">
        <v>29779</v>
      </c>
      <c r="C47" s="61" t="s">
        <v>196</v>
      </c>
      <c r="D47" s="59" t="s">
        <v>69</v>
      </c>
      <c r="E47" s="51" t="s">
        <v>131</v>
      </c>
      <c r="F47" s="48"/>
      <c r="G47" s="69">
        <v>206</v>
      </c>
      <c r="H47" s="51">
        <v>5</v>
      </c>
      <c r="I47" s="53">
        <v>216</v>
      </c>
    </row>
    <row r="48" spans="1:9" ht="15" x14ac:dyDescent="0.2">
      <c r="A48" s="13"/>
      <c r="B48" s="44">
        <v>29858</v>
      </c>
      <c r="C48" s="61" t="s">
        <v>181</v>
      </c>
      <c r="D48" s="59" t="s">
        <v>69</v>
      </c>
      <c r="E48" s="47" t="s">
        <v>20</v>
      </c>
      <c r="F48" s="48"/>
      <c r="G48" s="69">
        <v>148</v>
      </c>
      <c r="H48" s="47">
        <v>8</v>
      </c>
      <c r="I48" s="53">
        <v>155</v>
      </c>
    </row>
    <row r="49" spans="1:10" ht="15" x14ac:dyDescent="0.2">
      <c r="A49" s="13"/>
      <c r="B49" s="13">
        <v>25098</v>
      </c>
      <c r="C49" s="62" t="s">
        <v>209</v>
      </c>
      <c r="D49" s="14" t="s">
        <v>69</v>
      </c>
      <c r="E49" s="51" t="s">
        <v>527</v>
      </c>
      <c r="F49" s="13">
        <v>17</v>
      </c>
      <c r="G49" s="70">
        <v>92.66</v>
      </c>
      <c r="H49" s="51">
        <v>10</v>
      </c>
      <c r="I49" s="53">
        <v>97</v>
      </c>
    </row>
    <row r="50" spans="1:10" ht="15" x14ac:dyDescent="0.2">
      <c r="A50" s="13"/>
      <c r="B50" s="13">
        <v>32227</v>
      </c>
      <c r="C50" s="62" t="s">
        <v>226</v>
      </c>
      <c r="D50" s="14" t="s">
        <v>69</v>
      </c>
      <c r="E50" s="47" t="s">
        <v>527</v>
      </c>
      <c r="F50" s="13">
        <v>9</v>
      </c>
      <c r="G50" s="70">
        <v>48.66</v>
      </c>
      <c r="H50" s="47">
        <v>10</v>
      </c>
      <c r="I50" s="53">
        <v>51</v>
      </c>
    </row>
    <row r="51" spans="1:10" ht="15" x14ac:dyDescent="0.2">
      <c r="A51" s="13"/>
      <c r="B51" s="13">
        <v>24728</v>
      </c>
      <c r="C51" s="62" t="s">
        <v>212</v>
      </c>
      <c r="D51" s="14" t="s">
        <v>5</v>
      </c>
      <c r="E51" s="47" t="s">
        <v>527</v>
      </c>
      <c r="F51" s="13">
        <v>19</v>
      </c>
      <c r="G51" s="70">
        <v>96</v>
      </c>
      <c r="H51" s="47">
        <f t="shared" ref="H51:H59" si="4">IF(LEFT(E51,2)="DH",1,IF(LEFT(E51,2)="CA",2,IF(LEFT(E51,2)="1B",3,IF(LEFT(E51,2)="2B",4,IF(LEFT(E51,2)="3B",5,IF(LEFT(E51,2)="SS",6,IF(LEFT(E51,2)="LF",7,IF(LEFT(E51,2)="CF",8,IF(LEFT(E51,2)="RF",9,IF(LEFT(E51,2)="SP",10,IF(LEFT(E51,2)="RP",11,12)))))))))))</f>
        <v>10</v>
      </c>
      <c r="I51" s="53">
        <f t="shared" ref="I51:I59" si="5">IF($G51="NC","NC",IF(OR(LEFT(E51,2)="RP",LEFT(E51,2)="SP"),ROUNDDOWN($G51*1.05,0)+IF($G51*1.05-ROUNDDOWN($G51*1.05,0)&gt;=2/3,2/3,IF($G51*1.05-ROUNDDOWN($G51*1.05,0)&gt;=1/3,1/3,0)),ROUNDDOWN($G51*1.05,0)))</f>
        <v>100.66666666666667</v>
      </c>
    </row>
    <row r="52" spans="1:10" ht="15" x14ac:dyDescent="0.2">
      <c r="A52" s="44"/>
      <c r="B52" s="44">
        <v>29958</v>
      </c>
      <c r="C52" s="61" t="s">
        <v>186</v>
      </c>
      <c r="D52" s="59" t="s">
        <v>18</v>
      </c>
      <c r="E52" s="47" t="s">
        <v>165</v>
      </c>
      <c r="F52" s="48"/>
      <c r="G52" s="69">
        <v>6</v>
      </c>
      <c r="H52" s="47">
        <f t="shared" si="4"/>
        <v>2</v>
      </c>
      <c r="I52" s="53">
        <f t="shared" si="5"/>
        <v>6</v>
      </c>
    </row>
    <row r="53" spans="1:10" ht="15" x14ac:dyDescent="0.2">
      <c r="A53" s="44"/>
      <c r="B53" s="44">
        <v>31680</v>
      </c>
      <c r="C53" s="61" t="s">
        <v>178</v>
      </c>
      <c r="D53" s="59" t="s">
        <v>18</v>
      </c>
      <c r="E53" s="51" t="s">
        <v>6</v>
      </c>
      <c r="F53" s="52"/>
      <c r="G53" s="69">
        <v>223</v>
      </c>
      <c r="H53" s="51">
        <f t="shared" si="4"/>
        <v>4</v>
      </c>
      <c r="I53" s="53">
        <f t="shared" si="5"/>
        <v>234</v>
      </c>
    </row>
    <row r="54" spans="1:10" ht="15" x14ac:dyDescent="0.2">
      <c r="A54" s="44"/>
      <c r="B54" s="13">
        <v>17170</v>
      </c>
      <c r="C54" s="62" t="s">
        <v>216</v>
      </c>
      <c r="D54" s="14" t="s">
        <v>18</v>
      </c>
      <c r="E54" s="47" t="s">
        <v>15</v>
      </c>
      <c r="F54" s="13">
        <v>0</v>
      </c>
      <c r="G54" s="70">
        <v>62</v>
      </c>
      <c r="H54" s="51">
        <f t="shared" si="4"/>
        <v>11</v>
      </c>
      <c r="I54" s="53">
        <f t="shared" si="5"/>
        <v>65</v>
      </c>
    </row>
    <row r="55" spans="1:10" ht="15" x14ac:dyDescent="0.2">
      <c r="A55" s="13"/>
      <c r="B55" s="13">
        <v>31676</v>
      </c>
      <c r="C55" s="62" t="s">
        <v>237</v>
      </c>
      <c r="D55" s="14" t="s">
        <v>121</v>
      </c>
      <c r="E55" s="51" t="s">
        <v>13</v>
      </c>
      <c r="F55" s="13">
        <v>5</v>
      </c>
      <c r="G55" s="70">
        <v>23.33</v>
      </c>
      <c r="H55" s="51">
        <f t="shared" si="4"/>
        <v>10</v>
      </c>
      <c r="I55" s="53">
        <f t="shared" si="5"/>
        <v>24.333333333333332</v>
      </c>
    </row>
    <row r="56" spans="1:10" ht="15" x14ac:dyDescent="0.2">
      <c r="A56" s="13"/>
      <c r="B56" s="44">
        <v>33390</v>
      </c>
      <c r="C56" s="61" t="s">
        <v>173</v>
      </c>
      <c r="D56" s="59" t="s">
        <v>121</v>
      </c>
      <c r="E56" s="47" t="s">
        <v>4</v>
      </c>
      <c r="F56" s="48"/>
      <c r="G56" s="69">
        <v>28</v>
      </c>
      <c r="H56" s="47">
        <f t="shared" si="4"/>
        <v>3</v>
      </c>
      <c r="I56" s="53">
        <f t="shared" si="5"/>
        <v>29</v>
      </c>
    </row>
    <row r="57" spans="1:10" ht="15" x14ac:dyDescent="0.2">
      <c r="A57" s="78"/>
      <c r="B57" s="13">
        <v>29629</v>
      </c>
      <c r="C57" s="62" t="s">
        <v>220</v>
      </c>
      <c r="D57" s="14" t="s">
        <v>19</v>
      </c>
      <c r="E57" s="47" t="s">
        <v>15</v>
      </c>
      <c r="F57" s="13">
        <v>0</v>
      </c>
      <c r="G57" s="70">
        <v>60.33</v>
      </c>
      <c r="H57" s="47">
        <f t="shared" si="4"/>
        <v>11</v>
      </c>
      <c r="I57" s="53">
        <f t="shared" si="5"/>
        <v>63.333333333333336</v>
      </c>
    </row>
    <row r="58" spans="1:10" ht="15" x14ac:dyDescent="0.2">
      <c r="A58" s="78"/>
      <c r="B58" s="13">
        <v>20348</v>
      </c>
      <c r="C58" s="62" t="s">
        <v>225</v>
      </c>
      <c r="D58" s="14" t="s">
        <v>19</v>
      </c>
      <c r="E58" s="47" t="s">
        <v>15</v>
      </c>
      <c r="F58" s="13">
        <v>0</v>
      </c>
      <c r="G58" s="70">
        <v>48</v>
      </c>
      <c r="H58" s="51">
        <f t="shared" si="4"/>
        <v>11</v>
      </c>
      <c r="I58" s="53">
        <f t="shared" si="5"/>
        <v>50.333333333333336</v>
      </c>
    </row>
    <row r="59" spans="1:10" ht="15" x14ac:dyDescent="0.2">
      <c r="A59" s="13"/>
      <c r="B59" s="13">
        <v>29519</v>
      </c>
      <c r="C59" s="62" t="s">
        <v>229</v>
      </c>
      <c r="D59" s="14" t="s">
        <v>19</v>
      </c>
      <c r="E59" s="47" t="s">
        <v>15</v>
      </c>
      <c r="F59" s="13">
        <v>0</v>
      </c>
      <c r="G59" s="70">
        <v>43</v>
      </c>
      <c r="H59" s="51">
        <f t="shared" si="4"/>
        <v>11</v>
      </c>
      <c r="I59" s="53">
        <f t="shared" si="5"/>
        <v>45</v>
      </c>
    </row>
    <row r="60" spans="1:10" ht="15" x14ac:dyDescent="0.2">
      <c r="A60" s="13"/>
      <c r="B60" s="44">
        <v>13897</v>
      </c>
      <c r="C60" s="61" t="s">
        <v>205</v>
      </c>
      <c r="D60" s="59" t="s">
        <v>120</v>
      </c>
      <c r="E60" s="47" t="s">
        <v>165</v>
      </c>
      <c r="F60" s="48"/>
      <c r="G60" s="69">
        <v>149</v>
      </c>
      <c r="H60" s="47">
        <v>2</v>
      </c>
      <c r="I60" s="53">
        <v>156</v>
      </c>
    </row>
    <row r="61" spans="1:10" ht="15" x14ac:dyDescent="0.2">
      <c r="A61" s="13"/>
      <c r="B61" s="44">
        <v>17620</v>
      </c>
      <c r="C61" s="61" t="s">
        <v>198</v>
      </c>
      <c r="D61" s="59" t="s">
        <v>120</v>
      </c>
      <c r="E61" s="47" t="s">
        <v>128</v>
      </c>
      <c r="F61" s="47"/>
      <c r="G61" s="69">
        <v>267</v>
      </c>
      <c r="H61" s="47">
        <v>8</v>
      </c>
      <c r="I61" s="53">
        <v>280</v>
      </c>
    </row>
    <row r="62" spans="1:10" ht="15" x14ac:dyDescent="0.2">
      <c r="A62" s="13"/>
      <c r="B62" s="13">
        <v>19316</v>
      </c>
      <c r="C62" s="62" t="s">
        <v>211</v>
      </c>
      <c r="D62" s="14" t="s">
        <v>120</v>
      </c>
      <c r="E62" s="47" t="s">
        <v>527</v>
      </c>
      <c r="F62" s="13">
        <v>15</v>
      </c>
      <c r="G62" s="70">
        <v>104.66</v>
      </c>
      <c r="H62" s="47">
        <v>10</v>
      </c>
      <c r="I62" s="53">
        <v>109.66666666666667</v>
      </c>
    </row>
    <row r="63" spans="1:10" ht="15" x14ac:dyDescent="0.2">
      <c r="A63" s="13"/>
      <c r="B63" s="13">
        <v>35456</v>
      </c>
      <c r="C63" s="62" t="s">
        <v>238</v>
      </c>
      <c r="D63" s="14" t="s">
        <v>120</v>
      </c>
      <c r="E63" s="47" t="s">
        <v>13</v>
      </c>
      <c r="F63" s="13">
        <v>3</v>
      </c>
      <c r="G63" s="70">
        <v>14</v>
      </c>
      <c r="H63" s="47">
        <v>10</v>
      </c>
      <c r="I63" s="53">
        <v>14.666666666666666</v>
      </c>
    </row>
    <row r="64" spans="1:10" ht="15" x14ac:dyDescent="0.2">
      <c r="A64" s="13"/>
      <c r="B64" s="13">
        <v>24609</v>
      </c>
      <c r="C64" s="62" t="s">
        <v>222</v>
      </c>
      <c r="D64" s="14" t="s">
        <v>120</v>
      </c>
      <c r="E64" s="47" t="s">
        <v>528</v>
      </c>
      <c r="F64" s="13">
        <v>1</v>
      </c>
      <c r="G64" s="70">
        <v>50</v>
      </c>
      <c r="H64" s="47">
        <v>11</v>
      </c>
      <c r="I64" s="53">
        <v>52.333333333333336</v>
      </c>
      <c r="J64" s="56"/>
    </row>
    <row r="65" spans="1:10" ht="15" x14ac:dyDescent="0.2">
      <c r="A65" s="13"/>
      <c r="B65" s="44">
        <v>29993</v>
      </c>
      <c r="C65" s="61" t="s">
        <v>172</v>
      </c>
      <c r="D65" s="59" t="s">
        <v>14</v>
      </c>
      <c r="E65" s="47" t="s">
        <v>8</v>
      </c>
      <c r="F65" s="48"/>
      <c r="G65" s="69">
        <v>261</v>
      </c>
      <c r="H65" s="47">
        <f>IF(LEFT(E65,2)="DH",1,IF(LEFT(E65,2)="CA",2,IF(LEFT(E65,2)="1B",3,IF(LEFT(E65,2)="2B",4,IF(LEFT(E65,2)="3B",5,IF(LEFT(E65,2)="SS",6,IF(LEFT(E65,2)="LF",7,IF(LEFT(E65,2)="CF",8,IF(LEFT(E65,2)="RF",9,IF(LEFT(E65,2)="SP",10,IF(LEFT(E65,2)="RP",11,12)))))))))))</f>
        <v>5</v>
      </c>
      <c r="I65" s="53">
        <f>IF($G65="NC","NC",IF(OR(LEFT(E65,2)="RP",LEFT(E65,2)="SP"),ROUNDDOWN($G65*1.05,0)+IF($G65*1.05-ROUNDDOWN($G65*1.05,0)&gt;=2/3,2/3,IF($G65*1.05-ROUNDDOWN($G65*1.05,0)&gt;=1/3,1/3,0)),ROUNDDOWN($G65*1.05,0)))</f>
        <v>274</v>
      </c>
      <c r="J65" s="56"/>
    </row>
    <row r="66" spans="1:10" ht="15" x14ac:dyDescent="0.2">
      <c r="A66" s="13"/>
      <c r="B66" s="44">
        <v>29995</v>
      </c>
      <c r="C66" s="61" t="s">
        <v>180</v>
      </c>
      <c r="D66" s="59" t="s">
        <v>14</v>
      </c>
      <c r="E66" s="47" t="s">
        <v>12</v>
      </c>
      <c r="F66" s="48"/>
      <c r="G66" s="69">
        <v>321</v>
      </c>
      <c r="H66" s="47">
        <v>9</v>
      </c>
      <c r="I66" s="53">
        <v>337</v>
      </c>
      <c r="J66" s="56"/>
    </row>
    <row r="67" spans="1:10" ht="15" x14ac:dyDescent="0.2">
      <c r="A67" s="13"/>
      <c r="B67" s="13">
        <v>27473</v>
      </c>
      <c r="C67" s="62" t="s">
        <v>228</v>
      </c>
      <c r="D67" s="14" t="s">
        <v>14</v>
      </c>
      <c r="E67" s="51" t="s">
        <v>13</v>
      </c>
      <c r="F67" s="13">
        <v>10</v>
      </c>
      <c r="G67" s="70">
        <v>48.66</v>
      </c>
      <c r="H67" s="51">
        <v>10</v>
      </c>
      <c r="I67" s="53">
        <v>51</v>
      </c>
      <c r="J67" s="56"/>
    </row>
    <row r="68" spans="1:10" ht="15" x14ac:dyDescent="0.2">
      <c r="A68" s="13"/>
      <c r="B68" s="13">
        <v>31972</v>
      </c>
      <c r="C68" s="62" t="s">
        <v>210</v>
      </c>
      <c r="D68" s="14" t="s">
        <v>14</v>
      </c>
      <c r="E68" s="51" t="s">
        <v>528</v>
      </c>
      <c r="F68" s="13">
        <v>19</v>
      </c>
      <c r="G68" s="70">
        <v>130.66</v>
      </c>
      <c r="H68" s="51">
        <f>IF(LEFT(E68,2)="DH",1,IF(LEFT(E68,2)="CA",2,IF(LEFT(E68,2)="1B",3,IF(LEFT(E68,2)="2B",4,IF(LEFT(E68,2)="3B",5,IF(LEFT(E68,2)="SS",6,IF(LEFT(E68,2)="LF",7,IF(LEFT(E68,2)="CF",8,IF(LEFT(E68,2)="RF",9,IF(LEFT(E68,2)="SP",10,IF(LEFT(E68,2)="RP",11,12)))))))))))</f>
        <v>11</v>
      </c>
      <c r="I68" s="53">
        <f>IF($G68="NC","NC",IF(OR(LEFT(E68,2)="RP",LEFT(E68,2)="SP"),ROUNDDOWN($G68*1.05,0)+IF($G68*1.05-ROUNDDOWN($G68*1.05,0)&gt;=2/3,2/3,IF($G68*1.05-ROUNDDOWN($G68*1.05,0)&gt;=1/3,1/3,0)),ROUNDDOWN($G68*1.05,0)))</f>
        <v>137</v>
      </c>
      <c r="J68" s="56"/>
    </row>
    <row r="69" spans="1:10" ht="15" x14ac:dyDescent="0.2">
      <c r="A69" s="13"/>
      <c r="B69" s="28"/>
      <c r="C69" s="27"/>
      <c r="D69" s="28"/>
      <c r="E69" s="28"/>
      <c r="F69" s="40"/>
      <c r="G69" s="28"/>
      <c r="H69" s="28"/>
      <c r="I69" s="28"/>
    </row>
    <row r="70" spans="1:10" ht="15" x14ac:dyDescent="0.2">
      <c r="A70" s="13"/>
      <c r="B70" s="28"/>
      <c r="C70" s="27"/>
      <c r="D70" s="28"/>
      <c r="E70" s="28"/>
      <c r="F70" s="40"/>
      <c r="G70" s="28"/>
      <c r="H70" s="28"/>
      <c r="I70" s="28"/>
    </row>
    <row r="71" spans="1:10" ht="15" x14ac:dyDescent="0.2">
      <c r="A71" s="13"/>
      <c r="B71" s="28"/>
      <c r="C71" s="27"/>
      <c r="D71" s="28"/>
      <c r="E71" s="28"/>
      <c r="F71" s="36"/>
      <c r="G71" s="29"/>
      <c r="H71" s="28"/>
      <c r="I71" s="29"/>
    </row>
    <row r="72" spans="1:10" ht="15" x14ac:dyDescent="0.2">
      <c r="A72" s="13"/>
      <c r="B72" s="28"/>
      <c r="C72" s="27"/>
      <c r="D72" s="28"/>
      <c r="E72" s="28"/>
      <c r="F72" s="40"/>
      <c r="G72" s="28"/>
      <c r="H72" s="28"/>
      <c r="I72" s="28"/>
    </row>
    <row r="73" spans="1:10" ht="15" x14ac:dyDescent="0.2">
      <c r="A73" s="13"/>
      <c r="B73" s="28"/>
      <c r="C73" s="27"/>
      <c r="D73" s="28"/>
      <c r="E73" s="28"/>
      <c r="F73" s="40"/>
      <c r="G73" s="28"/>
      <c r="H73" s="28"/>
      <c r="I73" s="28"/>
    </row>
    <row r="74" spans="1:10" ht="15" x14ac:dyDescent="0.2">
      <c r="A74" s="13"/>
      <c r="B74" s="28"/>
      <c r="C74" s="27"/>
      <c r="D74" s="28"/>
      <c r="E74" s="28"/>
      <c r="F74" s="40"/>
      <c r="G74" s="28"/>
      <c r="H74" s="28"/>
      <c r="I74" s="28"/>
    </row>
    <row r="75" spans="1:10" ht="15" x14ac:dyDescent="0.2">
      <c r="A75" s="13"/>
      <c r="B75" s="28"/>
      <c r="C75" s="27"/>
      <c r="D75" s="28"/>
      <c r="E75" s="28"/>
      <c r="F75" s="40"/>
      <c r="G75" s="28"/>
      <c r="H75" s="28"/>
      <c r="I75" s="28"/>
    </row>
    <row r="76" spans="1:10" ht="15" x14ac:dyDescent="0.2">
      <c r="A76" s="13"/>
      <c r="B76" s="28"/>
      <c r="C76" s="27"/>
      <c r="D76" s="28"/>
      <c r="E76" s="28"/>
      <c r="F76" s="36"/>
      <c r="G76" s="29"/>
      <c r="H76" s="28"/>
      <c r="I76" s="29"/>
    </row>
    <row r="77" spans="1:10" ht="15" x14ac:dyDescent="0.2">
      <c r="A77" s="13"/>
      <c r="B77" s="28"/>
      <c r="C77" s="27"/>
      <c r="D77" s="28"/>
      <c r="E77" s="28"/>
      <c r="F77" s="36"/>
      <c r="G77" s="29"/>
      <c r="H77" s="28"/>
      <c r="I77" s="29"/>
    </row>
  </sheetData>
  <autoFilter ref="A1:I1453" xr:uid="{C5D7D972-F6FC-4C27-A840-370F5A140F5E}">
    <sortState xmlns:xlrd2="http://schemas.microsoft.com/office/spreadsheetml/2017/richdata2" ref="A2:I77">
      <sortCondition ref="D1:D1453"/>
    </sortState>
  </autoFilter>
  <conditionalFormatting sqref="G1:I26">
    <cfRule type="cellIs" dxfId="13" priority="22" operator="equal">
      <formula>"NC"</formula>
    </cfRule>
  </conditionalFormatting>
  <conditionalFormatting sqref="G28:I36">
    <cfRule type="cellIs" dxfId="12" priority="17" operator="equal">
      <formula>"NC"</formula>
    </cfRule>
  </conditionalFormatting>
  <conditionalFormatting sqref="G38:I42 H43:I43">
    <cfRule type="cellIs" dxfId="11" priority="15" operator="equal">
      <formula>"NC"</formula>
    </cfRule>
  </conditionalFormatting>
  <conditionalFormatting sqref="G44:I55 H56:I56">
    <cfRule type="cellIs" dxfId="10" priority="6" operator="equal">
      <formula>"NC"</formula>
    </cfRule>
  </conditionalFormatting>
  <conditionalFormatting sqref="G57:I58">
    <cfRule type="cellIs" dxfId="9" priority="4" operator="equal">
      <formula>"NC"</formula>
    </cfRule>
  </conditionalFormatting>
  <conditionalFormatting sqref="G60:I63 G69:I1048576">
    <cfRule type="cellIs" dxfId="8" priority="2" operator="equal">
      <formula>"NC"</formula>
    </cfRule>
  </conditionalFormatting>
  <conditionalFormatting sqref="H27:I27">
    <cfRule type="cellIs" dxfId="7" priority="21" operator="equal">
      <formula>"NC"</formula>
    </cfRule>
  </conditionalFormatting>
  <conditionalFormatting sqref="H37:I37">
    <cfRule type="cellIs" dxfId="6" priority="16" operator="equal">
      <formula>"NC"</formula>
    </cfRule>
  </conditionalFormatting>
  <conditionalFormatting sqref="I59">
    <cfRule type="cellIs" dxfId="5" priority="3" operator="equal">
      <formula>"NC"</formula>
    </cfRule>
  </conditionalFormatting>
  <conditionalFormatting sqref="I64:I68">
    <cfRule type="cellIs" dxfId="4" priority="1" operator="equal">
      <formula>"NC"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7D972-F6FC-4C27-A840-370F5A140F5E}">
  <dimension ref="A1:T90"/>
  <sheetViews>
    <sheetView zoomScale="70" zoomScaleNormal="70" workbookViewId="0">
      <pane ySplit="1" topLeftCell="A23" activePane="bottomLeft" state="frozen"/>
      <selection pane="bottomLeft" activeCell="P85" sqref="P85"/>
    </sheetView>
  </sheetViews>
  <sheetFormatPr defaultRowHeight="12.75" x14ac:dyDescent="0.2"/>
  <cols>
    <col min="1" max="1" width="7.42578125" customWidth="1"/>
    <col min="2" max="2" width="11.85546875" customWidth="1"/>
    <col min="3" max="3" width="33.85546875" bestFit="1" customWidth="1"/>
    <col min="4" max="4" width="19.28515625" customWidth="1"/>
    <col min="5" max="5" width="14.85546875" bestFit="1" customWidth="1"/>
    <col min="6" max="6" width="10" customWidth="1"/>
    <col min="7" max="7" width="9.85546875" customWidth="1"/>
    <col min="8" max="8" width="4.42578125" customWidth="1"/>
    <col min="9" max="9" width="16.85546875" customWidth="1"/>
    <col min="10" max="10" width="11" customWidth="1"/>
    <col min="11" max="11" width="9"/>
    <col min="12" max="12" width="10.85546875" bestFit="1" customWidth="1"/>
  </cols>
  <sheetData>
    <row r="1" spans="1:12" ht="32.25" x14ac:dyDescent="0.3">
      <c r="A1" s="6"/>
      <c r="B1" s="9" t="s">
        <v>103</v>
      </c>
      <c r="C1" s="12" t="s">
        <v>2</v>
      </c>
      <c r="D1" s="3" t="s">
        <v>26</v>
      </c>
      <c r="E1" s="3" t="s">
        <v>108</v>
      </c>
      <c r="F1" s="3" t="s">
        <v>110</v>
      </c>
      <c r="G1" s="3" t="s">
        <v>76</v>
      </c>
      <c r="H1" s="3"/>
      <c r="I1" s="3" t="s">
        <v>109</v>
      </c>
      <c r="J1" s="3" t="s">
        <v>90</v>
      </c>
      <c r="K1" s="3" t="s">
        <v>91</v>
      </c>
      <c r="L1" s="3" t="s">
        <v>92</v>
      </c>
    </row>
    <row r="2" spans="1:12" ht="15.75" x14ac:dyDescent="0.2">
      <c r="A2" s="44" t="s">
        <v>146</v>
      </c>
      <c r="B2" s="44">
        <v>21527</v>
      </c>
      <c r="C2" s="61" t="s">
        <v>242</v>
      </c>
      <c r="D2" s="58" t="s">
        <v>24</v>
      </c>
      <c r="E2" s="44"/>
      <c r="F2" s="44"/>
      <c r="G2" s="71" t="s">
        <v>138</v>
      </c>
      <c r="H2" s="44">
        <v>12</v>
      </c>
      <c r="I2" s="53" t="str">
        <f t="shared" ref="I2:I33" si="0">IF($G2="NC","NC",IF(OR(LEFT(E2,2)="RP",LEFT(E2,2)="SP"),ROUNDDOWN($G2*1.05,0)+IF($G2*1.05-ROUNDDOWN($G2*1.05,0)&gt;=2/3,2/3,IF($G2*1.05-ROUNDDOWN($G2*1.05,0)&gt;=1/3,1/3,0)),ROUNDDOWN($G2*1.05,0)))</f>
        <v>NC</v>
      </c>
      <c r="J2" s="73">
        <v>0</v>
      </c>
      <c r="K2" s="74">
        <v>0</v>
      </c>
      <c r="L2" s="75">
        <v>0</v>
      </c>
    </row>
    <row r="3" spans="1:12" ht="15.75" x14ac:dyDescent="0.2">
      <c r="A3" s="44" t="s">
        <v>146</v>
      </c>
      <c r="B3" s="44">
        <v>26410</v>
      </c>
      <c r="C3" s="61" t="s">
        <v>240</v>
      </c>
      <c r="D3" s="58" t="s">
        <v>7</v>
      </c>
      <c r="E3" s="44"/>
      <c r="F3" s="44"/>
      <c r="G3" s="71" t="s">
        <v>138</v>
      </c>
      <c r="H3" s="44">
        <v>12</v>
      </c>
      <c r="I3" s="53" t="str">
        <f t="shared" si="0"/>
        <v>NC</v>
      </c>
      <c r="J3" s="73">
        <v>0</v>
      </c>
      <c r="K3" s="74">
        <v>0</v>
      </c>
      <c r="L3" s="75">
        <v>0</v>
      </c>
    </row>
    <row r="4" spans="1:12" ht="15.75" x14ac:dyDescent="0.2">
      <c r="A4" s="44" t="s">
        <v>146</v>
      </c>
      <c r="B4" s="44">
        <v>21620</v>
      </c>
      <c r="C4" s="61" t="s">
        <v>241</v>
      </c>
      <c r="D4" s="58" t="s">
        <v>67</v>
      </c>
      <c r="E4" s="44"/>
      <c r="F4" s="44"/>
      <c r="G4" s="71" t="s">
        <v>138</v>
      </c>
      <c r="H4" s="44">
        <v>12</v>
      </c>
      <c r="I4" s="53" t="str">
        <f t="shared" si="0"/>
        <v>NC</v>
      </c>
      <c r="J4" s="73">
        <v>0</v>
      </c>
      <c r="K4" s="74">
        <v>0</v>
      </c>
      <c r="L4" s="75">
        <v>0</v>
      </c>
    </row>
    <row r="5" spans="1:12" ht="15.75" x14ac:dyDescent="0.2">
      <c r="A5" s="55" t="s">
        <v>146</v>
      </c>
      <c r="B5" s="44">
        <v>14477</v>
      </c>
      <c r="C5" s="61" t="s">
        <v>239</v>
      </c>
      <c r="D5" s="58" t="s">
        <v>122</v>
      </c>
      <c r="E5" s="44"/>
      <c r="F5" s="44"/>
      <c r="G5" s="71" t="s">
        <v>138</v>
      </c>
      <c r="H5" s="44">
        <v>12</v>
      </c>
      <c r="I5" s="53" t="str">
        <f t="shared" si="0"/>
        <v>NC</v>
      </c>
      <c r="J5" s="73">
        <v>0</v>
      </c>
      <c r="K5" s="74">
        <v>0</v>
      </c>
      <c r="L5" s="75">
        <v>0</v>
      </c>
    </row>
    <row r="6" spans="1:12" ht="15.75" x14ac:dyDescent="0.2">
      <c r="A6" s="55" t="s">
        <v>147</v>
      </c>
      <c r="B6" s="44">
        <v>11828</v>
      </c>
      <c r="C6" s="61" t="s">
        <v>245</v>
      </c>
      <c r="D6" s="58" t="s">
        <v>25</v>
      </c>
      <c r="E6" s="44"/>
      <c r="F6" s="44"/>
      <c r="G6" s="71" t="s">
        <v>138</v>
      </c>
      <c r="H6" s="44">
        <v>12</v>
      </c>
      <c r="I6" s="53" t="str">
        <f t="shared" si="0"/>
        <v>NC</v>
      </c>
      <c r="J6" s="73">
        <v>0</v>
      </c>
      <c r="K6" s="74">
        <v>0</v>
      </c>
      <c r="L6" s="75">
        <v>0</v>
      </c>
    </row>
    <row r="7" spans="1:12" ht="15.75" x14ac:dyDescent="0.2">
      <c r="A7" s="55" t="s">
        <v>147</v>
      </c>
      <c r="B7" s="44">
        <v>11038</v>
      </c>
      <c r="C7" s="61" t="s">
        <v>244</v>
      </c>
      <c r="D7" s="58" t="s">
        <v>70</v>
      </c>
      <c r="E7" s="44"/>
      <c r="F7" s="44"/>
      <c r="G7" s="71" t="s">
        <v>138</v>
      </c>
      <c r="H7" s="44">
        <v>12</v>
      </c>
      <c r="I7" s="53" t="str">
        <f t="shared" si="0"/>
        <v>NC</v>
      </c>
      <c r="J7" s="73">
        <v>0</v>
      </c>
      <c r="K7" s="74">
        <v>0</v>
      </c>
      <c r="L7" s="75">
        <v>0</v>
      </c>
    </row>
    <row r="8" spans="1:12" ht="15.75" x14ac:dyDescent="0.2">
      <c r="A8" s="44" t="s">
        <v>147</v>
      </c>
      <c r="B8" s="44">
        <v>14387</v>
      </c>
      <c r="C8" s="61" t="s">
        <v>243</v>
      </c>
      <c r="D8" s="58" t="s">
        <v>14</v>
      </c>
      <c r="E8" s="44"/>
      <c r="F8" s="44"/>
      <c r="G8" s="71" t="s">
        <v>138</v>
      </c>
      <c r="H8" s="44">
        <v>12</v>
      </c>
      <c r="I8" s="53" t="str">
        <f t="shared" si="0"/>
        <v>NC</v>
      </c>
      <c r="J8" s="73">
        <v>0</v>
      </c>
      <c r="K8" s="74">
        <v>0</v>
      </c>
      <c r="L8" s="75">
        <v>0</v>
      </c>
    </row>
    <row r="9" spans="1:12" ht="15.75" x14ac:dyDescent="0.2">
      <c r="A9" s="44" t="s">
        <v>148</v>
      </c>
      <c r="B9" s="57">
        <v>20531</v>
      </c>
      <c r="C9" s="61" t="s">
        <v>246</v>
      </c>
      <c r="D9" s="58" t="s">
        <v>25</v>
      </c>
      <c r="E9" s="44"/>
      <c r="F9" s="44"/>
      <c r="G9" s="71" t="s">
        <v>138</v>
      </c>
      <c r="H9" s="44">
        <v>12</v>
      </c>
      <c r="I9" s="53" t="str">
        <f t="shared" si="0"/>
        <v>NC</v>
      </c>
      <c r="J9" s="73">
        <v>0</v>
      </c>
      <c r="K9" s="74">
        <v>0</v>
      </c>
      <c r="L9" s="75">
        <v>0</v>
      </c>
    </row>
    <row r="10" spans="1:12" ht="15.75" x14ac:dyDescent="0.2">
      <c r="A10" s="44" t="s">
        <v>148</v>
      </c>
      <c r="B10" s="57">
        <v>1890</v>
      </c>
      <c r="C10" s="61" t="s">
        <v>248</v>
      </c>
      <c r="D10" s="58" t="s">
        <v>7</v>
      </c>
      <c r="E10" s="44"/>
      <c r="F10" s="44"/>
      <c r="G10" s="71" t="s">
        <v>138</v>
      </c>
      <c r="H10" s="44">
        <v>12</v>
      </c>
      <c r="I10" s="53" t="str">
        <f t="shared" si="0"/>
        <v>NC</v>
      </c>
      <c r="J10" s="73">
        <v>0</v>
      </c>
      <c r="K10" s="74">
        <v>0</v>
      </c>
      <c r="L10" s="75">
        <v>0</v>
      </c>
    </row>
    <row r="11" spans="1:12" ht="15.75" x14ac:dyDescent="0.2">
      <c r="A11" s="44" t="s">
        <v>148</v>
      </c>
      <c r="B11" s="57">
        <v>7146</v>
      </c>
      <c r="C11" s="61" t="s">
        <v>249</v>
      </c>
      <c r="D11" s="58" t="s">
        <v>70</v>
      </c>
      <c r="E11" s="44"/>
      <c r="F11" s="44"/>
      <c r="G11" s="71" t="s">
        <v>138</v>
      </c>
      <c r="H11" s="44">
        <v>12</v>
      </c>
      <c r="I11" s="53" t="str">
        <f t="shared" si="0"/>
        <v>NC</v>
      </c>
      <c r="J11" s="73">
        <v>0</v>
      </c>
      <c r="K11" s="74">
        <v>0</v>
      </c>
      <c r="L11" s="75">
        <v>0</v>
      </c>
    </row>
    <row r="12" spans="1:12" ht="15.75" x14ac:dyDescent="0.2">
      <c r="A12" s="44" t="s">
        <v>148</v>
      </c>
      <c r="B12" s="57">
        <v>20167</v>
      </c>
      <c r="C12" s="61" t="s">
        <v>247</v>
      </c>
      <c r="D12" s="58" t="s">
        <v>69</v>
      </c>
      <c r="E12" s="44"/>
      <c r="F12" s="44"/>
      <c r="G12" s="71" t="s">
        <v>138</v>
      </c>
      <c r="H12" s="44">
        <v>12</v>
      </c>
      <c r="I12" s="53" t="str">
        <f t="shared" si="0"/>
        <v>NC</v>
      </c>
      <c r="J12" s="73">
        <v>0</v>
      </c>
      <c r="K12" s="74">
        <v>0</v>
      </c>
      <c r="L12" s="75">
        <v>0</v>
      </c>
    </row>
    <row r="13" spans="1:12" ht="15.75" x14ac:dyDescent="0.2">
      <c r="A13" s="44" t="s">
        <v>149</v>
      </c>
      <c r="B13" s="57">
        <v>14975</v>
      </c>
      <c r="C13" s="61" t="s">
        <v>255</v>
      </c>
      <c r="D13" s="58" t="s">
        <v>63</v>
      </c>
      <c r="E13" s="44"/>
      <c r="F13" s="44"/>
      <c r="G13" s="71" t="s">
        <v>138</v>
      </c>
      <c r="H13" s="44">
        <v>12</v>
      </c>
      <c r="I13" s="53" t="str">
        <f t="shared" si="0"/>
        <v>NC</v>
      </c>
      <c r="J13" s="73">
        <v>0</v>
      </c>
      <c r="K13" s="74">
        <v>0</v>
      </c>
      <c r="L13" s="75">
        <v>0</v>
      </c>
    </row>
    <row r="14" spans="1:12" ht="15.75" x14ac:dyDescent="0.2">
      <c r="A14" s="44" t="s">
        <v>149</v>
      </c>
      <c r="B14" s="57">
        <v>22932</v>
      </c>
      <c r="C14" s="61" t="s">
        <v>254</v>
      </c>
      <c r="D14" s="58" t="s">
        <v>63</v>
      </c>
      <c r="E14" s="44"/>
      <c r="F14" s="44"/>
      <c r="G14" s="71" t="s">
        <v>138</v>
      </c>
      <c r="H14" s="44">
        <v>12</v>
      </c>
      <c r="I14" s="53" t="str">
        <f t="shared" si="0"/>
        <v>NC</v>
      </c>
      <c r="J14" s="73">
        <v>0</v>
      </c>
      <c r="K14" s="74">
        <v>0</v>
      </c>
      <c r="L14" s="75">
        <v>0</v>
      </c>
    </row>
    <row r="15" spans="1:12" ht="15.75" x14ac:dyDescent="0.2">
      <c r="A15" s="44" t="s">
        <v>149</v>
      </c>
      <c r="B15" s="57">
        <v>2520</v>
      </c>
      <c r="C15" s="61" t="s">
        <v>253</v>
      </c>
      <c r="D15" s="58" t="s">
        <v>19</v>
      </c>
      <c r="E15" s="44"/>
      <c r="F15" s="44"/>
      <c r="G15" s="71" t="s">
        <v>138</v>
      </c>
      <c r="H15" s="44">
        <v>12</v>
      </c>
      <c r="I15" s="53" t="str">
        <f t="shared" si="0"/>
        <v>NC</v>
      </c>
      <c r="J15" s="73">
        <v>0</v>
      </c>
      <c r="K15" s="74">
        <v>0</v>
      </c>
      <c r="L15" s="75">
        <v>0</v>
      </c>
    </row>
    <row r="16" spans="1:12" ht="15.75" x14ac:dyDescent="0.2">
      <c r="A16" s="44" t="s">
        <v>150</v>
      </c>
      <c r="B16" s="57">
        <v>19976</v>
      </c>
      <c r="C16" s="61" t="s">
        <v>258</v>
      </c>
      <c r="D16" s="58" t="s">
        <v>68</v>
      </c>
      <c r="E16" s="44"/>
      <c r="F16" s="44"/>
      <c r="G16" s="71" t="s">
        <v>138</v>
      </c>
      <c r="H16" s="44">
        <v>12</v>
      </c>
      <c r="I16" s="53" t="str">
        <f t="shared" si="0"/>
        <v>NC</v>
      </c>
      <c r="J16" s="73">
        <v>0</v>
      </c>
      <c r="K16" s="74">
        <v>0</v>
      </c>
      <c r="L16" s="75">
        <v>0</v>
      </c>
    </row>
    <row r="17" spans="1:20" ht="15.75" x14ac:dyDescent="0.2">
      <c r="A17" s="44" t="s">
        <v>150</v>
      </c>
      <c r="B17" s="57">
        <v>12861</v>
      </c>
      <c r="C17" s="61" t="s">
        <v>256</v>
      </c>
      <c r="D17" s="58" t="s">
        <v>7</v>
      </c>
      <c r="E17" s="44"/>
      <c r="F17" s="44"/>
      <c r="G17" s="71" t="s">
        <v>138</v>
      </c>
      <c r="H17" s="44">
        <v>12</v>
      </c>
      <c r="I17" s="53" t="str">
        <f t="shared" si="0"/>
        <v>NC</v>
      </c>
      <c r="J17" s="73">
        <v>0</v>
      </c>
      <c r="K17" s="74">
        <v>0</v>
      </c>
      <c r="L17" s="75">
        <v>0</v>
      </c>
    </row>
    <row r="18" spans="1:20" ht="15.75" x14ac:dyDescent="0.2">
      <c r="A18" s="44" t="s">
        <v>150</v>
      </c>
      <c r="B18" s="57">
        <v>19948</v>
      </c>
      <c r="C18" s="61" t="s">
        <v>257</v>
      </c>
      <c r="D18" s="58" t="s">
        <v>140</v>
      </c>
      <c r="E18" s="44"/>
      <c r="F18" s="44"/>
      <c r="G18" s="71" t="s">
        <v>138</v>
      </c>
      <c r="H18" s="44">
        <v>12</v>
      </c>
      <c r="I18" s="53" t="str">
        <f t="shared" si="0"/>
        <v>NC</v>
      </c>
      <c r="J18" s="73">
        <v>0</v>
      </c>
      <c r="K18" s="74">
        <v>0</v>
      </c>
      <c r="L18" s="75">
        <v>0</v>
      </c>
    </row>
    <row r="19" spans="1:20" ht="15.75" x14ac:dyDescent="0.2">
      <c r="A19" s="44" t="s">
        <v>150</v>
      </c>
      <c r="B19" s="57">
        <v>15047</v>
      </c>
      <c r="C19" s="61" t="s">
        <v>259</v>
      </c>
      <c r="D19" s="58" t="s">
        <v>18</v>
      </c>
      <c r="E19" s="44"/>
      <c r="F19" s="44"/>
      <c r="G19" s="71" t="s">
        <v>138</v>
      </c>
      <c r="H19" s="44">
        <v>12</v>
      </c>
      <c r="I19" s="53" t="str">
        <f t="shared" si="0"/>
        <v>NC</v>
      </c>
      <c r="J19" s="73">
        <v>0</v>
      </c>
      <c r="K19" s="74">
        <v>0</v>
      </c>
      <c r="L19" s="75">
        <v>0</v>
      </c>
    </row>
    <row r="20" spans="1:20" ht="15.75" x14ac:dyDescent="0.2">
      <c r="A20" s="13" t="s">
        <v>151</v>
      </c>
      <c r="B20" s="57">
        <v>16269</v>
      </c>
      <c r="C20" s="61" t="s">
        <v>260</v>
      </c>
      <c r="D20" s="58" t="s">
        <v>23</v>
      </c>
      <c r="E20" s="44"/>
      <c r="F20" s="44"/>
      <c r="G20" s="71" t="s">
        <v>138</v>
      </c>
      <c r="H20" s="44">
        <v>12</v>
      </c>
      <c r="I20" s="53" t="str">
        <f t="shared" si="0"/>
        <v>NC</v>
      </c>
      <c r="J20" s="73">
        <v>0</v>
      </c>
      <c r="K20" s="74">
        <v>0</v>
      </c>
      <c r="L20" s="75">
        <v>0</v>
      </c>
    </row>
    <row r="21" spans="1:20" ht="15.75" x14ac:dyDescent="0.2">
      <c r="A21" s="13" t="s">
        <v>151</v>
      </c>
      <c r="B21" s="57">
        <v>19874</v>
      </c>
      <c r="C21" s="61" t="s">
        <v>262</v>
      </c>
      <c r="D21" s="58" t="s">
        <v>66</v>
      </c>
      <c r="E21" s="44"/>
      <c r="F21" s="44"/>
      <c r="G21" s="71" t="s">
        <v>138</v>
      </c>
      <c r="H21" s="44">
        <v>12</v>
      </c>
      <c r="I21" s="53" t="str">
        <f t="shared" si="0"/>
        <v>NC</v>
      </c>
      <c r="J21" s="73">
        <v>0</v>
      </c>
      <c r="K21" s="74">
        <v>0</v>
      </c>
      <c r="L21" s="75">
        <v>0</v>
      </c>
    </row>
    <row r="22" spans="1:20" ht="15.75" x14ac:dyDescent="0.2">
      <c r="A22" s="13" t="s">
        <v>151</v>
      </c>
      <c r="B22" s="57">
        <v>29514</v>
      </c>
      <c r="C22" s="61" t="s">
        <v>261</v>
      </c>
      <c r="D22" s="58" t="s">
        <v>70</v>
      </c>
      <c r="E22" s="44"/>
      <c r="F22" s="44"/>
      <c r="G22" s="71" t="s">
        <v>138</v>
      </c>
      <c r="H22" s="44">
        <v>12</v>
      </c>
      <c r="I22" s="53" t="str">
        <f t="shared" si="0"/>
        <v>NC</v>
      </c>
      <c r="J22" s="73">
        <v>0</v>
      </c>
      <c r="K22" s="74">
        <v>0</v>
      </c>
      <c r="L22" s="75">
        <v>0</v>
      </c>
    </row>
    <row r="23" spans="1:20" ht="15.75" x14ac:dyDescent="0.2">
      <c r="A23" s="44" t="s">
        <v>152</v>
      </c>
      <c r="B23" s="57">
        <v>25575</v>
      </c>
      <c r="C23" s="61" t="s">
        <v>264</v>
      </c>
      <c r="D23" s="58" t="s">
        <v>69</v>
      </c>
      <c r="E23" s="44"/>
      <c r="F23" s="44"/>
      <c r="G23" s="71" t="s">
        <v>138</v>
      </c>
      <c r="H23" s="44">
        <v>12</v>
      </c>
      <c r="I23" s="53" t="str">
        <f t="shared" si="0"/>
        <v>NC</v>
      </c>
      <c r="J23" s="73">
        <v>0</v>
      </c>
      <c r="K23" s="74">
        <v>0</v>
      </c>
      <c r="L23" s="75">
        <v>0</v>
      </c>
    </row>
    <row r="24" spans="1:20" ht="15.75" x14ac:dyDescent="0.2">
      <c r="A24" s="44" t="s">
        <v>153</v>
      </c>
      <c r="B24" s="57">
        <v>17969</v>
      </c>
      <c r="C24" s="61" t="s">
        <v>266</v>
      </c>
      <c r="D24" s="58" t="s">
        <v>64</v>
      </c>
      <c r="E24" s="44"/>
      <c r="F24" s="44"/>
      <c r="G24" s="71" t="s">
        <v>138</v>
      </c>
      <c r="H24" s="44">
        <v>12</v>
      </c>
      <c r="I24" s="53" t="str">
        <f t="shared" si="0"/>
        <v>NC</v>
      </c>
      <c r="J24" s="73">
        <v>0</v>
      </c>
      <c r="K24" s="74">
        <v>0</v>
      </c>
      <c r="L24" s="75">
        <v>0</v>
      </c>
    </row>
    <row r="25" spans="1:20" ht="15.75" x14ac:dyDescent="0.2">
      <c r="A25" s="44" t="s">
        <v>153</v>
      </c>
      <c r="B25" s="57">
        <v>20543</v>
      </c>
      <c r="C25" s="61" t="s">
        <v>268</v>
      </c>
      <c r="D25" s="58" t="s">
        <v>64</v>
      </c>
      <c r="E25" s="44"/>
      <c r="F25" s="44"/>
      <c r="G25" s="71" t="s">
        <v>138</v>
      </c>
      <c r="H25" s="44">
        <v>12</v>
      </c>
      <c r="I25" s="53" t="str">
        <f t="shared" si="0"/>
        <v>NC</v>
      </c>
      <c r="J25" s="73">
        <v>0</v>
      </c>
      <c r="K25" s="74">
        <v>0</v>
      </c>
      <c r="L25" s="75">
        <v>0</v>
      </c>
      <c r="R25" s="1"/>
      <c r="S25" s="1"/>
      <c r="T25" s="1"/>
    </row>
    <row r="26" spans="1:20" ht="15.75" x14ac:dyDescent="0.2">
      <c r="A26" s="44" t="s">
        <v>153</v>
      </c>
      <c r="B26" s="57">
        <v>27597</v>
      </c>
      <c r="C26" s="61" t="s">
        <v>267</v>
      </c>
      <c r="D26" s="58" t="s">
        <v>16</v>
      </c>
      <c r="E26" s="44"/>
      <c r="F26" s="44"/>
      <c r="G26" s="71" t="s">
        <v>138</v>
      </c>
      <c r="H26" s="44">
        <v>12</v>
      </c>
      <c r="I26" s="53" t="str">
        <f t="shared" si="0"/>
        <v>NC</v>
      </c>
      <c r="J26" s="73">
        <v>0</v>
      </c>
      <c r="K26" s="74">
        <v>0</v>
      </c>
      <c r="L26" s="75">
        <v>0</v>
      </c>
    </row>
    <row r="27" spans="1:20" ht="15.75" x14ac:dyDescent="0.2">
      <c r="A27" s="44" t="s">
        <v>81</v>
      </c>
      <c r="B27" s="57">
        <v>19531</v>
      </c>
      <c r="C27" s="61" t="s">
        <v>270</v>
      </c>
      <c r="D27" s="58" t="s">
        <v>66</v>
      </c>
      <c r="E27" s="44"/>
      <c r="F27" s="44"/>
      <c r="G27" s="71" t="s">
        <v>138</v>
      </c>
      <c r="H27" s="44">
        <v>12</v>
      </c>
      <c r="I27" s="53" t="str">
        <f t="shared" si="0"/>
        <v>NC</v>
      </c>
      <c r="J27" s="73">
        <v>0</v>
      </c>
      <c r="K27" s="74">
        <v>0</v>
      </c>
      <c r="L27" s="75">
        <v>0</v>
      </c>
    </row>
    <row r="28" spans="1:20" ht="15.75" x14ac:dyDescent="0.2">
      <c r="A28" s="55" t="s">
        <v>81</v>
      </c>
      <c r="B28" s="57">
        <v>18400</v>
      </c>
      <c r="C28" s="61" t="s">
        <v>269</v>
      </c>
      <c r="D28" s="58" t="s">
        <v>14</v>
      </c>
      <c r="E28" s="44"/>
      <c r="F28" s="44"/>
      <c r="G28" s="71" t="s">
        <v>138</v>
      </c>
      <c r="H28" s="44">
        <v>12</v>
      </c>
      <c r="I28" s="53" t="str">
        <f t="shared" si="0"/>
        <v>NC</v>
      </c>
      <c r="J28" s="73">
        <v>0</v>
      </c>
      <c r="K28" s="74">
        <v>0</v>
      </c>
      <c r="L28" s="75">
        <v>0</v>
      </c>
    </row>
    <row r="29" spans="1:20" ht="15.75" x14ac:dyDescent="0.2">
      <c r="A29" s="78" t="s">
        <v>154</v>
      </c>
      <c r="B29" s="57">
        <v>27451</v>
      </c>
      <c r="C29" s="61" t="s">
        <v>252</v>
      </c>
      <c r="D29" s="58" t="s">
        <v>24</v>
      </c>
      <c r="E29" s="44"/>
      <c r="F29" s="44"/>
      <c r="G29" s="71" t="s">
        <v>138</v>
      </c>
      <c r="H29" s="44">
        <v>12</v>
      </c>
      <c r="I29" s="53" t="str">
        <f t="shared" si="0"/>
        <v>NC</v>
      </c>
      <c r="J29" s="73">
        <v>0</v>
      </c>
      <c r="K29" s="74">
        <v>0</v>
      </c>
      <c r="L29" s="75">
        <v>0</v>
      </c>
    </row>
    <row r="30" spans="1:20" ht="15.75" x14ac:dyDescent="0.2">
      <c r="A30" s="78" t="s">
        <v>154</v>
      </c>
      <c r="B30" s="57">
        <v>25967</v>
      </c>
      <c r="C30" s="61" t="s">
        <v>251</v>
      </c>
      <c r="D30" s="58" t="s">
        <v>120</v>
      </c>
      <c r="E30" s="44"/>
      <c r="F30" s="44"/>
      <c r="G30" s="71" t="s">
        <v>138</v>
      </c>
      <c r="H30" s="44">
        <v>12</v>
      </c>
      <c r="I30" s="53" t="str">
        <f t="shared" si="0"/>
        <v>NC</v>
      </c>
      <c r="J30" s="73">
        <v>0</v>
      </c>
      <c r="K30" s="74">
        <v>0</v>
      </c>
      <c r="L30" s="75">
        <v>0</v>
      </c>
    </row>
    <row r="31" spans="1:20" ht="15.75" x14ac:dyDescent="0.2">
      <c r="A31" s="55" t="s">
        <v>155</v>
      </c>
      <c r="B31" s="57">
        <v>30031</v>
      </c>
      <c r="C31" s="61" t="s">
        <v>275</v>
      </c>
      <c r="D31" s="58" t="s">
        <v>71</v>
      </c>
      <c r="E31" s="44"/>
      <c r="F31" s="44"/>
      <c r="G31" s="71" t="s">
        <v>138</v>
      </c>
      <c r="H31" s="44">
        <v>12</v>
      </c>
      <c r="I31" s="53" t="str">
        <f t="shared" si="0"/>
        <v>NC</v>
      </c>
      <c r="J31" s="73">
        <v>0</v>
      </c>
      <c r="K31" s="74">
        <v>0</v>
      </c>
      <c r="L31" s="75">
        <v>0</v>
      </c>
    </row>
    <row r="32" spans="1:20" ht="15.75" x14ac:dyDescent="0.2">
      <c r="A32" s="55" t="s">
        <v>155</v>
      </c>
      <c r="B32" s="57">
        <v>23359</v>
      </c>
      <c r="C32" s="61" t="s">
        <v>272</v>
      </c>
      <c r="D32" s="58" t="s">
        <v>24</v>
      </c>
      <c r="E32" s="44"/>
      <c r="F32" s="44"/>
      <c r="G32" s="71" t="s">
        <v>138</v>
      </c>
      <c r="H32" s="44">
        <v>12</v>
      </c>
      <c r="I32" s="53" t="str">
        <f t="shared" si="0"/>
        <v>NC</v>
      </c>
      <c r="J32" s="73">
        <v>0</v>
      </c>
      <c r="K32" s="74">
        <v>0</v>
      </c>
      <c r="L32" s="75">
        <v>0</v>
      </c>
    </row>
    <row r="33" spans="1:12" ht="15.75" x14ac:dyDescent="0.2">
      <c r="A33" s="44" t="s">
        <v>155</v>
      </c>
      <c r="B33" s="57">
        <v>11615</v>
      </c>
      <c r="C33" s="61" t="s">
        <v>274</v>
      </c>
      <c r="D33" s="58" t="s">
        <v>7</v>
      </c>
      <c r="E33" s="44"/>
      <c r="F33" s="44"/>
      <c r="G33" s="71" t="s">
        <v>138</v>
      </c>
      <c r="H33" s="44">
        <v>12</v>
      </c>
      <c r="I33" s="53" t="str">
        <f t="shared" si="0"/>
        <v>NC</v>
      </c>
      <c r="J33" s="73">
        <v>0</v>
      </c>
      <c r="K33" s="74">
        <v>0</v>
      </c>
      <c r="L33" s="75">
        <v>0</v>
      </c>
    </row>
    <row r="34" spans="1:12" ht="15.75" x14ac:dyDescent="0.2">
      <c r="A34" s="44" t="s">
        <v>155</v>
      </c>
      <c r="B34" s="57">
        <v>11368</v>
      </c>
      <c r="C34" s="61" t="s">
        <v>273</v>
      </c>
      <c r="D34" s="58" t="s">
        <v>5</v>
      </c>
      <c r="E34" s="44"/>
      <c r="F34" s="44"/>
      <c r="G34" s="71" t="s">
        <v>138</v>
      </c>
      <c r="H34" s="44">
        <v>12</v>
      </c>
      <c r="I34" s="53" t="str">
        <f t="shared" ref="I34:I65" si="1">IF($G34="NC","NC",IF(OR(LEFT(E34,2)="RP",LEFT(E34,2)="SP"),ROUNDDOWN($G34*1.05,0)+IF($G34*1.05-ROUNDDOWN($G34*1.05,0)&gt;=2/3,2/3,IF($G34*1.05-ROUNDDOWN($G34*1.05,0)&gt;=1/3,1/3,0)),ROUNDDOWN($G34*1.05,0)))</f>
        <v>NC</v>
      </c>
      <c r="J34" s="73">
        <v>0</v>
      </c>
      <c r="K34" s="74">
        <v>0</v>
      </c>
      <c r="L34" s="75">
        <v>0</v>
      </c>
    </row>
    <row r="35" spans="1:12" ht="15.75" x14ac:dyDescent="0.2">
      <c r="A35" s="44" t="s">
        <v>155</v>
      </c>
      <c r="B35" s="57">
        <v>6895</v>
      </c>
      <c r="C35" s="61" t="s">
        <v>276</v>
      </c>
      <c r="D35" s="58" t="s">
        <v>16</v>
      </c>
      <c r="E35" s="44"/>
      <c r="F35" s="44"/>
      <c r="G35" s="71" t="s">
        <v>138</v>
      </c>
      <c r="H35" s="44">
        <v>12</v>
      </c>
      <c r="I35" s="53" t="str">
        <f t="shared" si="1"/>
        <v>NC</v>
      </c>
      <c r="J35" s="73">
        <v>0</v>
      </c>
      <c r="K35" s="74">
        <v>0</v>
      </c>
      <c r="L35" s="75">
        <v>0</v>
      </c>
    </row>
    <row r="36" spans="1:12" ht="15.75" x14ac:dyDescent="0.2">
      <c r="A36" s="44" t="s">
        <v>82</v>
      </c>
      <c r="B36" s="57">
        <v>16511</v>
      </c>
      <c r="C36" s="61" t="s">
        <v>278</v>
      </c>
      <c r="D36" s="58" t="s">
        <v>65</v>
      </c>
      <c r="E36" s="44"/>
      <c r="F36" s="44"/>
      <c r="G36" s="71" t="s">
        <v>138</v>
      </c>
      <c r="H36" s="44">
        <v>12</v>
      </c>
      <c r="I36" s="53" t="str">
        <f t="shared" si="1"/>
        <v>NC</v>
      </c>
      <c r="J36" s="73">
        <v>0</v>
      </c>
      <c r="K36" s="74">
        <v>0</v>
      </c>
      <c r="L36" s="75">
        <v>0</v>
      </c>
    </row>
    <row r="37" spans="1:12" ht="15.75" x14ac:dyDescent="0.2">
      <c r="A37" s="44" t="s">
        <v>82</v>
      </c>
      <c r="B37" s="57">
        <v>16201</v>
      </c>
      <c r="C37" s="61" t="s">
        <v>280</v>
      </c>
      <c r="D37" s="58" t="s">
        <v>63</v>
      </c>
      <c r="E37" s="44"/>
      <c r="F37" s="44"/>
      <c r="G37" s="71" t="s">
        <v>138</v>
      </c>
      <c r="H37" s="44">
        <v>12</v>
      </c>
      <c r="I37" s="53" t="str">
        <f t="shared" si="1"/>
        <v>NC</v>
      </c>
      <c r="J37" s="73">
        <v>0</v>
      </c>
      <c r="K37" s="74">
        <v>0</v>
      </c>
      <c r="L37" s="75">
        <v>0</v>
      </c>
    </row>
    <row r="38" spans="1:12" ht="15.75" x14ac:dyDescent="0.2">
      <c r="A38" s="44" t="s">
        <v>82</v>
      </c>
      <c r="B38" s="57">
        <v>23221</v>
      </c>
      <c r="C38" s="61" t="s">
        <v>281</v>
      </c>
      <c r="D38" s="58" t="s">
        <v>70</v>
      </c>
      <c r="E38" s="44"/>
      <c r="F38" s="44"/>
      <c r="G38" s="71" t="s">
        <v>138</v>
      </c>
      <c r="H38" s="44">
        <v>12</v>
      </c>
      <c r="I38" s="53" t="str">
        <f t="shared" si="1"/>
        <v>NC</v>
      </c>
      <c r="J38" s="73">
        <v>0</v>
      </c>
      <c r="K38" s="74">
        <v>0</v>
      </c>
      <c r="L38" s="75">
        <v>0</v>
      </c>
    </row>
    <row r="39" spans="1:12" ht="15.75" x14ac:dyDescent="0.2">
      <c r="A39" s="44" t="s">
        <v>82</v>
      </c>
      <c r="B39" s="57">
        <v>13273</v>
      </c>
      <c r="C39" s="61" t="s">
        <v>279</v>
      </c>
      <c r="D39" s="58" t="s">
        <v>69</v>
      </c>
      <c r="E39" s="44"/>
      <c r="F39" s="44"/>
      <c r="G39" s="71" t="s">
        <v>138</v>
      </c>
      <c r="H39" s="44">
        <v>12</v>
      </c>
      <c r="I39" s="53" t="str">
        <f t="shared" si="1"/>
        <v>NC</v>
      </c>
      <c r="J39" s="73">
        <v>0</v>
      </c>
      <c r="K39" s="74">
        <v>0</v>
      </c>
      <c r="L39" s="75">
        <v>0</v>
      </c>
    </row>
    <row r="40" spans="1:12" ht="15.75" x14ac:dyDescent="0.2">
      <c r="A40" s="44" t="s">
        <v>82</v>
      </c>
      <c r="B40" s="57">
        <v>17893</v>
      </c>
      <c r="C40" s="61" t="s">
        <v>277</v>
      </c>
      <c r="D40" s="58" t="s">
        <v>69</v>
      </c>
      <c r="E40" s="44"/>
      <c r="F40" s="44"/>
      <c r="G40" s="71" t="s">
        <v>138</v>
      </c>
      <c r="H40" s="44">
        <v>12</v>
      </c>
      <c r="I40" s="53" t="str">
        <f t="shared" si="1"/>
        <v>NC</v>
      </c>
      <c r="J40" s="73">
        <v>0</v>
      </c>
      <c r="K40" s="74">
        <v>0</v>
      </c>
      <c r="L40" s="75">
        <v>0</v>
      </c>
    </row>
    <row r="41" spans="1:12" ht="15.75" x14ac:dyDescent="0.2">
      <c r="A41" s="44" t="s">
        <v>156</v>
      </c>
      <c r="B41" s="57">
        <v>10950</v>
      </c>
      <c r="C41" s="61" t="s">
        <v>283</v>
      </c>
      <c r="D41" s="58" t="s">
        <v>17</v>
      </c>
      <c r="E41" s="44"/>
      <c r="F41" s="44"/>
      <c r="G41" s="71" t="s">
        <v>138</v>
      </c>
      <c r="H41" s="44">
        <v>12</v>
      </c>
      <c r="I41" s="53" t="str">
        <f t="shared" si="1"/>
        <v>NC</v>
      </c>
      <c r="J41" s="73">
        <v>0</v>
      </c>
      <c r="K41" s="74">
        <v>0</v>
      </c>
      <c r="L41" s="75">
        <v>0</v>
      </c>
    </row>
    <row r="42" spans="1:12" ht="15.75" x14ac:dyDescent="0.2">
      <c r="A42" s="44" t="s">
        <v>156</v>
      </c>
      <c r="B42" s="57">
        <v>19795</v>
      </c>
      <c r="C42" s="61" t="s">
        <v>288</v>
      </c>
      <c r="D42" s="58" t="s">
        <v>68</v>
      </c>
      <c r="E42" s="44"/>
      <c r="F42" s="44"/>
      <c r="G42" s="71" t="s">
        <v>138</v>
      </c>
      <c r="H42" s="44">
        <v>12</v>
      </c>
      <c r="I42" s="53" t="str">
        <f t="shared" si="1"/>
        <v>NC</v>
      </c>
      <c r="J42" s="73">
        <v>0</v>
      </c>
      <c r="K42" s="74">
        <v>0</v>
      </c>
      <c r="L42" s="75">
        <v>0</v>
      </c>
    </row>
    <row r="43" spans="1:12" ht="15.75" x14ac:dyDescent="0.2">
      <c r="A43" s="44" t="s">
        <v>156</v>
      </c>
      <c r="B43" s="57">
        <v>7859</v>
      </c>
      <c r="C43" s="61" t="s">
        <v>284</v>
      </c>
      <c r="D43" s="58" t="s">
        <v>64</v>
      </c>
      <c r="E43" s="44"/>
      <c r="F43" s="44"/>
      <c r="G43" s="71" t="s">
        <v>138</v>
      </c>
      <c r="H43" s="44">
        <v>12</v>
      </c>
      <c r="I43" s="53" t="str">
        <f t="shared" si="1"/>
        <v>NC</v>
      </c>
      <c r="J43" s="73">
        <v>0</v>
      </c>
      <c r="K43" s="74">
        <v>0</v>
      </c>
      <c r="L43" s="75">
        <v>0</v>
      </c>
    </row>
    <row r="44" spans="1:12" ht="15.75" x14ac:dyDescent="0.2">
      <c r="A44" s="44" t="s">
        <v>156</v>
      </c>
      <c r="B44" s="57">
        <v>5254</v>
      </c>
      <c r="C44" s="61" t="s">
        <v>282</v>
      </c>
      <c r="D44" s="58" t="s">
        <v>24</v>
      </c>
      <c r="E44" s="44"/>
      <c r="F44" s="44"/>
      <c r="G44" s="71" t="s">
        <v>138</v>
      </c>
      <c r="H44" s="44">
        <v>12</v>
      </c>
      <c r="I44" s="53" t="str">
        <f t="shared" si="1"/>
        <v>NC</v>
      </c>
      <c r="J44" s="73">
        <v>0</v>
      </c>
      <c r="K44" s="74">
        <v>0</v>
      </c>
      <c r="L44" s="75">
        <v>0</v>
      </c>
    </row>
    <row r="45" spans="1:12" ht="15.75" x14ac:dyDescent="0.2">
      <c r="A45" s="44" t="s">
        <v>156</v>
      </c>
      <c r="B45" s="57">
        <v>22192</v>
      </c>
      <c r="C45" s="61" t="s">
        <v>286</v>
      </c>
      <c r="D45" s="58" t="s">
        <v>7</v>
      </c>
      <c r="E45" s="44"/>
      <c r="F45" s="44"/>
      <c r="G45" s="71" t="s">
        <v>138</v>
      </c>
      <c r="H45" s="44">
        <v>12</v>
      </c>
      <c r="I45" s="53" t="str">
        <f t="shared" si="1"/>
        <v>NC</v>
      </c>
      <c r="J45" s="73">
        <v>0</v>
      </c>
      <c r="K45" s="74">
        <v>0</v>
      </c>
      <c r="L45" s="75">
        <v>0</v>
      </c>
    </row>
    <row r="46" spans="1:12" ht="15.75" x14ac:dyDescent="0.2">
      <c r="A46" s="44" t="s">
        <v>156</v>
      </c>
      <c r="B46" s="57">
        <v>25942</v>
      </c>
      <c r="C46" s="61" t="s">
        <v>287</v>
      </c>
      <c r="D46" s="58" t="s">
        <v>140</v>
      </c>
      <c r="E46" s="44"/>
      <c r="F46" s="44"/>
      <c r="G46" s="71" t="s">
        <v>138</v>
      </c>
      <c r="H46" s="44">
        <v>12</v>
      </c>
      <c r="I46" s="53" t="str">
        <f t="shared" si="1"/>
        <v>NC</v>
      </c>
      <c r="J46" s="73">
        <v>0</v>
      </c>
      <c r="K46" s="74">
        <v>0</v>
      </c>
      <c r="L46" s="75">
        <v>0</v>
      </c>
    </row>
    <row r="47" spans="1:12" ht="15.75" x14ac:dyDescent="0.2">
      <c r="A47" s="44" t="s">
        <v>156</v>
      </c>
      <c r="B47" s="57">
        <v>25386</v>
      </c>
      <c r="C47" s="61" t="s">
        <v>285</v>
      </c>
      <c r="D47" s="58" t="s">
        <v>11</v>
      </c>
      <c r="E47" s="44"/>
      <c r="F47" s="44"/>
      <c r="G47" s="71" t="s">
        <v>138</v>
      </c>
      <c r="H47" s="44">
        <v>12</v>
      </c>
      <c r="I47" s="53" t="str">
        <f t="shared" si="1"/>
        <v>NC</v>
      </c>
      <c r="J47" s="73">
        <v>0</v>
      </c>
      <c r="K47" s="74">
        <v>0</v>
      </c>
      <c r="L47" s="75">
        <v>0</v>
      </c>
    </row>
    <row r="48" spans="1:12" ht="15.75" x14ac:dyDescent="0.2">
      <c r="A48" s="44" t="s">
        <v>157</v>
      </c>
      <c r="B48" s="57">
        <v>3473</v>
      </c>
      <c r="C48" s="61" t="s">
        <v>263</v>
      </c>
      <c r="D48" s="58" t="s">
        <v>67</v>
      </c>
      <c r="E48" s="44"/>
      <c r="F48" s="44"/>
      <c r="G48" s="71" t="s">
        <v>138</v>
      </c>
      <c r="H48" s="44">
        <v>12</v>
      </c>
      <c r="I48" s="53" t="str">
        <f t="shared" si="1"/>
        <v>NC</v>
      </c>
      <c r="J48" s="73">
        <v>0</v>
      </c>
      <c r="K48" s="74">
        <v>0</v>
      </c>
      <c r="L48" s="75">
        <v>0</v>
      </c>
    </row>
    <row r="49" spans="1:12" ht="15.75" x14ac:dyDescent="0.2">
      <c r="A49" s="44" t="s">
        <v>158</v>
      </c>
      <c r="B49" s="57">
        <v>15761</v>
      </c>
      <c r="C49" s="61" t="s">
        <v>293</v>
      </c>
      <c r="D49" s="58" t="s">
        <v>17</v>
      </c>
      <c r="E49" s="44"/>
      <c r="F49" s="44"/>
      <c r="G49" s="71" t="s">
        <v>138</v>
      </c>
      <c r="H49" s="44">
        <v>12</v>
      </c>
      <c r="I49" s="53" t="str">
        <f t="shared" si="1"/>
        <v>NC</v>
      </c>
      <c r="J49" s="73">
        <v>0</v>
      </c>
      <c r="K49" s="74">
        <v>0</v>
      </c>
      <c r="L49" s="75">
        <v>0</v>
      </c>
    </row>
    <row r="50" spans="1:12" ht="15.75" x14ac:dyDescent="0.2">
      <c r="A50" s="44" t="s">
        <v>158</v>
      </c>
      <c r="B50" s="57">
        <v>20369</v>
      </c>
      <c r="C50" s="61" t="s">
        <v>290</v>
      </c>
      <c r="D50" s="58" t="s">
        <v>66</v>
      </c>
      <c r="E50" s="44"/>
      <c r="F50" s="44"/>
      <c r="G50" s="71" t="s">
        <v>138</v>
      </c>
      <c r="H50" s="44">
        <v>12</v>
      </c>
      <c r="I50" s="53" t="str">
        <f t="shared" si="1"/>
        <v>NC</v>
      </c>
      <c r="J50" s="73">
        <v>0</v>
      </c>
      <c r="K50" s="74">
        <v>0</v>
      </c>
      <c r="L50" s="75">
        <v>0</v>
      </c>
    </row>
    <row r="51" spans="1:12" ht="15.75" x14ac:dyDescent="0.2">
      <c r="A51" s="44" t="s">
        <v>158</v>
      </c>
      <c r="B51" s="57">
        <v>20206</v>
      </c>
      <c r="C51" s="61" t="s">
        <v>291</v>
      </c>
      <c r="D51" s="58" t="s">
        <v>140</v>
      </c>
      <c r="E51" s="44"/>
      <c r="F51" s="44"/>
      <c r="G51" s="71" t="s">
        <v>138</v>
      </c>
      <c r="H51" s="44">
        <v>12</v>
      </c>
      <c r="I51" s="53" t="str">
        <f t="shared" si="1"/>
        <v>NC</v>
      </c>
      <c r="J51" s="73">
        <v>0</v>
      </c>
      <c r="K51" s="74">
        <v>0</v>
      </c>
      <c r="L51" s="75">
        <v>0</v>
      </c>
    </row>
    <row r="52" spans="1:12" ht="15.75" x14ac:dyDescent="0.2">
      <c r="A52" s="44" t="s">
        <v>158</v>
      </c>
      <c r="B52" s="57">
        <v>25645</v>
      </c>
      <c r="C52" s="61" t="s">
        <v>292</v>
      </c>
      <c r="D52" s="58" t="s">
        <v>140</v>
      </c>
      <c r="E52" s="44"/>
      <c r="F52" s="44"/>
      <c r="G52" s="71" t="s">
        <v>138</v>
      </c>
      <c r="H52" s="44">
        <v>12</v>
      </c>
      <c r="I52" s="53" t="str">
        <f t="shared" si="1"/>
        <v>NC</v>
      </c>
      <c r="J52" s="73">
        <v>0</v>
      </c>
      <c r="K52" s="74">
        <v>0</v>
      </c>
      <c r="L52" s="75">
        <v>0</v>
      </c>
    </row>
    <row r="53" spans="1:12" ht="15.75" x14ac:dyDescent="0.2">
      <c r="A53" s="44" t="s">
        <v>158</v>
      </c>
      <c r="B53" s="57">
        <v>17766</v>
      </c>
      <c r="C53" s="61" t="s">
        <v>289</v>
      </c>
      <c r="D53" s="58" t="s">
        <v>22</v>
      </c>
      <c r="E53" s="44"/>
      <c r="F53" s="44"/>
      <c r="G53" s="71" t="s">
        <v>138</v>
      </c>
      <c r="H53" s="44">
        <v>12</v>
      </c>
      <c r="I53" s="53" t="str">
        <f t="shared" si="1"/>
        <v>NC</v>
      </c>
      <c r="J53" s="73">
        <v>0</v>
      </c>
      <c r="K53" s="74">
        <v>0</v>
      </c>
      <c r="L53" s="75">
        <v>0</v>
      </c>
    </row>
    <row r="54" spans="1:12" ht="15.75" x14ac:dyDescent="0.2">
      <c r="A54" s="44" t="s">
        <v>159</v>
      </c>
      <c r="B54" s="57">
        <v>11281</v>
      </c>
      <c r="C54" s="61" t="s">
        <v>294</v>
      </c>
      <c r="D54" s="58" t="s">
        <v>17</v>
      </c>
      <c r="E54" s="44"/>
      <c r="F54" s="44"/>
      <c r="G54" s="71" t="s">
        <v>138</v>
      </c>
      <c r="H54" s="44">
        <v>12</v>
      </c>
      <c r="I54" s="53" t="str">
        <f t="shared" si="1"/>
        <v>NC</v>
      </c>
      <c r="J54" s="73">
        <v>0</v>
      </c>
      <c r="K54" s="74">
        <v>0</v>
      </c>
      <c r="L54" s="75">
        <v>0</v>
      </c>
    </row>
    <row r="55" spans="1:12" ht="15.75" x14ac:dyDescent="0.2">
      <c r="A55" s="44" t="s">
        <v>159</v>
      </c>
      <c r="B55" s="57">
        <v>14814</v>
      </c>
      <c r="C55" s="61" t="s">
        <v>297</v>
      </c>
      <c r="D55" s="58" t="s">
        <v>71</v>
      </c>
      <c r="E55" s="44"/>
      <c r="F55" s="44"/>
      <c r="G55" s="71" t="s">
        <v>138</v>
      </c>
      <c r="H55" s="44">
        <v>12</v>
      </c>
      <c r="I55" s="53" t="str">
        <f t="shared" si="1"/>
        <v>NC</v>
      </c>
      <c r="J55" s="73">
        <v>0</v>
      </c>
      <c r="K55" s="74">
        <v>0</v>
      </c>
      <c r="L55" s="75">
        <v>0</v>
      </c>
    </row>
    <row r="56" spans="1:12" ht="15.75" x14ac:dyDescent="0.2">
      <c r="A56" s="44" t="s">
        <v>159</v>
      </c>
      <c r="B56" s="57">
        <v>18864</v>
      </c>
      <c r="C56" s="61" t="s">
        <v>295</v>
      </c>
      <c r="D56" s="58" t="s">
        <v>124</v>
      </c>
      <c r="E56" s="44"/>
      <c r="F56" s="44"/>
      <c r="G56" s="71" t="s">
        <v>138</v>
      </c>
      <c r="H56" s="44">
        <v>12</v>
      </c>
      <c r="I56" s="53" t="str">
        <f t="shared" si="1"/>
        <v>NC</v>
      </c>
      <c r="J56" s="73">
        <v>0</v>
      </c>
      <c r="K56" s="74">
        <v>0</v>
      </c>
      <c r="L56" s="75">
        <v>0</v>
      </c>
    </row>
    <row r="57" spans="1:12" ht="15.75" x14ac:dyDescent="0.2">
      <c r="A57" s="44" t="s">
        <v>159</v>
      </c>
      <c r="B57" s="57">
        <v>16466</v>
      </c>
      <c r="C57" s="61" t="s">
        <v>298</v>
      </c>
      <c r="D57" s="58" t="s">
        <v>70</v>
      </c>
      <c r="E57" s="44"/>
      <c r="F57" s="44"/>
      <c r="G57" s="71" t="s">
        <v>138</v>
      </c>
      <c r="H57" s="44">
        <v>12</v>
      </c>
      <c r="I57" s="53" t="str">
        <f t="shared" si="1"/>
        <v>NC</v>
      </c>
      <c r="J57" s="73">
        <v>0</v>
      </c>
      <c r="K57" s="74">
        <v>0</v>
      </c>
      <c r="L57" s="75">
        <v>0</v>
      </c>
    </row>
    <row r="58" spans="1:12" ht="15.75" x14ac:dyDescent="0.2">
      <c r="A58" s="44" t="s">
        <v>159</v>
      </c>
      <c r="B58" s="57">
        <v>13767</v>
      </c>
      <c r="C58" s="61" t="s">
        <v>296</v>
      </c>
      <c r="D58" s="58" t="s">
        <v>18</v>
      </c>
      <c r="E58" s="44"/>
      <c r="F58" s="44"/>
      <c r="G58" s="71" t="s">
        <v>138</v>
      </c>
      <c r="H58" s="44">
        <v>12</v>
      </c>
      <c r="I58" s="53" t="str">
        <f t="shared" si="1"/>
        <v>NC</v>
      </c>
      <c r="J58" s="73">
        <v>0</v>
      </c>
      <c r="K58" s="74">
        <v>0</v>
      </c>
      <c r="L58" s="75">
        <v>0</v>
      </c>
    </row>
    <row r="59" spans="1:12" ht="15.75" x14ac:dyDescent="0.2">
      <c r="A59" s="13" t="s">
        <v>83</v>
      </c>
      <c r="B59" s="57">
        <v>6184</v>
      </c>
      <c r="C59" s="61" t="s">
        <v>299</v>
      </c>
      <c r="D59" s="58" t="s">
        <v>22</v>
      </c>
      <c r="E59" s="44"/>
      <c r="F59" s="44"/>
      <c r="G59" s="71" t="s">
        <v>138</v>
      </c>
      <c r="H59" s="44">
        <v>12</v>
      </c>
      <c r="I59" s="53" t="str">
        <f t="shared" si="1"/>
        <v>NC</v>
      </c>
      <c r="J59" s="73">
        <v>0</v>
      </c>
      <c r="K59" s="74">
        <v>0</v>
      </c>
      <c r="L59" s="75">
        <v>0</v>
      </c>
    </row>
    <row r="60" spans="1:12" ht="15.75" x14ac:dyDescent="0.2">
      <c r="A60" s="44" t="s">
        <v>160</v>
      </c>
      <c r="B60" s="57">
        <v>13394</v>
      </c>
      <c r="C60" s="61" t="s">
        <v>303</v>
      </c>
      <c r="D60" s="58" t="s">
        <v>65</v>
      </c>
      <c r="E60" s="44"/>
      <c r="F60" s="44"/>
      <c r="G60" s="71" t="s">
        <v>138</v>
      </c>
      <c r="H60" s="44">
        <v>12</v>
      </c>
      <c r="I60" s="53" t="str">
        <f t="shared" si="1"/>
        <v>NC</v>
      </c>
      <c r="J60" s="73">
        <v>0</v>
      </c>
      <c r="K60" s="74">
        <v>0</v>
      </c>
      <c r="L60" s="75">
        <v>0</v>
      </c>
    </row>
    <row r="61" spans="1:12" ht="15.75" x14ac:dyDescent="0.2">
      <c r="A61" s="44" t="s">
        <v>160</v>
      </c>
      <c r="B61" s="57">
        <v>12784</v>
      </c>
      <c r="C61" s="61" t="s">
        <v>304</v>
      </c>
      <c r="D61" s="58" t="s">
        <v>23</v>
      </c>
      <c r="E61" s="44"/>
      <c r="F61" s="44"/>
      <c r="G61" s="71" t="s">
        <v>138</v>
      </c>
      <c r="H61" s="44">
        <v>12</v>
      </c>
      <c r="I61" s="53" t="str">
        <f t="shared" si="1"/>
        <v>NC</v>
      </c>
      <c r="J61" s="73">
        <v>0</v>
      </c>
      <c r="K61" s="74">
        <v>0</v>
      </c>
      <c r="L61" s="75">
        <v>0</v>
      </c>
    </row>
    <row r="62" spans="1:12" ht="15.75" x14ac:dyDescent="0.2">
      <c r="A62" s="44" t="s">
        <v>160</v>
      </c>
      <c r="B62" s="57">
        <v>11760</v>
      </c>
      <c r="C62" s="61" t="s">
        <v>305</v>
      </c>
      <c r="D62" s="58" t="s">
        <v>68</v>
      </c>
      <c r="E62" s="44"/>
      <c r="F62" s="44"/>
      <c r="G62" s="71" t="s">
        <v>138</v>
      </c>
      <c r="H62" s="44">
        <v>12</v>
      </c>
      <c r="I62" s="53" t="str">
        <f t="shared" si="1"/>
        <v>NC</v>
      </c>
      <c r="J62" s="73">
        <v>0</v>
      </c>
      <c r="K62" s="74">
        <v>0</v>
      </c>
      <c r="L62" s="75">
        <v>0</v>
      </c>
    </row>
    <row r="63" spans="1:12" ht="15.75" x14ac:dyDescent="0.2">
      <c r="A63" s="44" t="s">
        <v>160</v>
      </c>
      <c r="B63" s="57">
        <v>16337</v>
      </c>
      <c r="C63" s="61" t="s">
        <v>300</v>
      </c>
      <c r="D63" s="58" t="s">
        <v>140</v>
      </c>
      <c r="E63" s="44"/>
      <c r="F63" s="44"/>
      <c r="G63" s="71" t="s">
        <v>138</v>
      </c>
      <c r="H63" s="44">
        <v>12</v>
      </c>
      <c r="I63" s="53" t="str">
        <f t="shared" si="1"/>
        <v>NC</v>
      </c>
      <c r="J63" s="73">
        <v>0</v>
      </c>
      <c r="K63" s="74">
        <v>0</v>
      </c>
      <c r="L63" s="75">
        <v>0</v>
      </c>
    </row>
    <row r="64" spans="1:12" ht="15.75" x14ac:dyDescent="0.2">
      <c r="A64" s="44" t="s">
        <v>160</v>
      </c>
      <c r="B64" s="57">
        <v>19244</v>
      </c>
      <c r="C64" s="61" t="s">
        <v>302</v>
      </c>
      <c r="D64" s="58" t="s">
        <v>123</v>
      </c>
      <c r="E64" s="44"/>
      <c r="F64" s="44"/>
      <c r="G64" s="71" t="s">
        <v>138</v>
      </c>
      <c r="H64" s="44">
        <v>12</v>
      </c>
      <c r="I64" s="53" t="str">
        <f t="shared" si="1"/>
        <v>NC</v>
      </c>
      <c r="J64" s="73">
        <v>0</v>
      </c>
      <c r="K64" s="74">
        <v>0</v>
      </c>
      <c r="L64" s="75">
        <v>0</v>
      </c>
    </row>
    <row r="65" spans="1:12" ht="15.75" x14ac:dyDescent="0.2">
      <c r="A65" s="44" t="s">
        <v>160</v>
      </c>
      <c r="B65" s="57">
        <v>14274</v>
      </c>
      <c r="C65" s="61" t="s">
        <v>301</v>
      </c>
      <c r="D65" s="58" t="s">
        <v>18</v>
      </c>
      <c r="E65" s="44"/>
      <c r="F65" s="44"/>
      <c r="G65" s="71" t="s">
        <v>138</v>
      </c>
      <c r="H65" s="44">
        <v>12</v>
      </c>
      <c r="I65" s="53" t="str">
        <f t="shared" si="1"/>
        <v>NC</v>
      </c>
      <c r="J65" s="73">
        <v>0</v>
      </c>
      <c r="K65" s="74">
        <v>0</v>
      </c>
      <c r="L65" s="75">
        <v>0</v>
      </c>
    </row>
    <row r="66" spans="1:12" ht="15.75" x14ac:dyDescent="0.2">
      <c r="A66" s="44" t="s">
        <v>161</v>
      </c>
      <c r="B66" s="57">
        <v>30107</v>
      </c>
      <c r="C66" s="61" t="s">
        <v>307</v>
      </c>
      <c r="D66" s="58" t="s">
        <v>22</v>
      </c>
      <c r="E66" s="44"/>
      <c r="F66" s="44"/>
      <c r="G66" s="71" t="s">
        <v>138</v>
      </c>
      <c r="H66" s="44">
        <v>12</v>
      </c>
      <c r="I66" s="53" t="str">
        <f t="shared" ref="I66:I85" si="2">IF($G66="NC","NC",IF(OR(LEFT(E66,2)="RP",LEFT(E66,2)="SP"),ROUNDDOWN($G66*1.05,0)+IF($G66*1.05-ROUNDDOWN($G66*1.05,0)&gt;=2/3,2/3,IF($G66*1.05-ROUNDDOWN($G66*1.05,0)&gt;=1/3,1/3,0)),ROUNDDOWN($G66*1.05,0)))</f>
        <v>NC</v>
      </c>
      <c r="J66" s="73">
        <v>0</v>
      </c>
      <c r="K66" s="74">
        <v>0</v>
      </c>
      <c r="L66" s="75">
        <v>0</v>
      </c>
    </row>
    <row r="67" spans="1:12" ht="15.75" x14ac:dyDescent="0.2">
      <c r="A67" s="44" t="s">
        <v>161</v>
      </c>
      <c r="B67" s="57">
        <v>13801</v>
      </c>
      <c r="C67" s="61" t="s">
        <v>308</v>
      </c>
      <c r="D67" s="58" t="s">
        <v>69</v>
      </c>
      <c r="E67" s="44"/>
      <c r="F67" s="44"/>
      <c r="G67" s="71" t="s">
        <v>138</v>
      </c>
      <c r="H67" s="44">
        <v>12</v>
      </c>
      <c r="I67" s="53" t="str">
        <f t="shared" si="2"/>
        <v>NC</v>
      </c>
      <c r="J67" s="73">
        <v>0</v>
      </c>
      <c r="K67" s="74">
        <v>0</v>
      </c>
      <c r="L67" s="75">
        <v>0</v>
      </c>
    </row>
    <row r="68" spans="1:12" ht="15.75" x14ac:dyDescent="0.2">
      <c r="A68" s="44" t="s">
        <v>161</v>
      </c>
      <c r="B68" s="57">
        <v>19964</v>
      </c>
      <c r="C68" s="61" t="s">
        <v>306</v>
      </c>
      <c r="D68" s="58" t="s">
        <v>11</v>
      </c>
      <c r="E68" s="44"/>
      <c r="F68" s="44"/>
      <c r="G68" s="71" t="s">
        <v>138</v>
      </c>
      <c r="H68" s="44">
        <v>12</v>
      </c>
      <c r="I68" s="53" t="str">
        <f t="shared" si="2"/>
        <v>NC</v>
      </c>
      <c r="J68" s="73">
        <v>0</v>
      </c>
      <c r="K68" s="74">
        <v>0</v>
      </c>
      <c r="L68" s="75">
        <v>0</v>
      </c>
    </row>
    <row r="69" spans="1:12" ht="15.75" x14ac:dyDescent="0.2">
      <c r="A69" s="44" t="s">
        <v>84</v>
      </c>
      <c r="B69" s="57">
        <v>20447</v>
      </c>
      <c r="C69" s="61" t="s">
        <v>311</v>
      </c>
      <c r="D69" s="58" t="s">
        <v>68</v>
      </c>
      <c r="E69" s="44"/>
      <c r="F69" s="44"/>
      <c r="G69" s="71" t="s">
        <v>138</v>
      </c>
      <c r="H69" s="44">
        <v>12</v>
      </c>
      <c r="I69" s="53" t="str">
        <f t="shared" si="2"/>
        <v>NC</v>
      </c>
      <c r="J69" s="73">
        <v>0</v>
      </c>
      <c r="K69" s="74">
        <v>0</v>
      </c>
      <c r="L69" s="75">
        <v>0</v>
      </c>
    </row>
    <row r="70" spans="1:12" ht="15.75" x14ac:dyDescent="0.2">
      <c r="A70" s="44" t="s">
        <v>84</v>
      </c>
      <c r="B70" s="57">
        <v>2136</v>
      </c>
      <c r="C70" s="61" t="s">
        <v>310</v>
      </c>
      <c r="D70" s="58" t="s">
        <v>11</v>
      </c>
      <c r="E70" s="44"/>
      <c r="F70" s="44"/>
      <c r="G70" s="71" t="s">
        <v>138</v>
      </c>
      <c r="H70" s="44">
        <v>12</v>
      </c>
      <c r="I70" s="53" t="str">
        <f t="shared" si="2"/>
        <v>NC</v>
      </c>
      <c r="J70" s="73">
        <v>0</v>
      </c>
      <c r="K70" s="74">
        <v>0</v>
      </c>
      <c r="L70" s="75">
        <v>0</v>
      </c>
    </row>
    <row r="71" spans="1:12" ht="15.75" x14ac:dyDescent="0.2">
      <c r="A71" s="44" t="s">
        <v>84</v>
      </c>
      <c r="B71" s="57">
        <v>14128</v>
      </c>
      <c r="C71" s="61" t="s">
        <v>309</v>
      </c>
      <c r="D71" s="58" t="s">
        <v>14</v>
      </c>
      <c r="E71" s="44"/>
      <c r="F71" s="44"/>
      <c r="G71" s="71" t="s">
        <v>138</v>
      </c>
      <c r="H71" s="44">
        <v>12</v>
      </c>
      <c r="I71" s="53" t="str">
        <f t="shared" si="2"/>
        <v>NC</v>
      </c>
      <c r="J71" s="73">
        <v>0</v>
      </c>
      <c r="K71" s="74">
        <v>0</v>
      </c>
      <c r="L71" s="75">
        <v>0</v>
      </c>
    </row>
    <row r="72" spans="1:12" ht="15.75" x14ac:dyDescent="0.2">
      <c r="A72" s="44" t="s">
        <v>162</v>
      </c>
      <c r="B72" s="57">
        <v>19293</v>
      </c>
      <c r="C72" s="61" t="s">
        <v>315</v>
      </c>
      <c r="D72" s="58" t="s">
        <v>63</v>
      </c>
      <c r="E72" s="44"/>
      <c r="F72" s="44"/>
      <c r="G72" s="71" t="s">
        <v>138</v>
      </c>
      <c r="H72" s="44">
        <v>12</v>
      </c>
      <c r="I72" s="53" t="str">
        <f t="shared" si="2"/>
        <v>NC</v>
      </c>
      <c r="J72" s="73">
        <v>0</v>
      </c>
      <c r="K72" s="74">
        <v>0</v>
      </c>
      <c r="L72" s="75">
        <v>0</v>
      </c>
    </row>
    <row r="73" spans="1:12" ht="15.75" x14ac:dyDescent="0.2">
      <c r="A73" s="44" t="s">
        <v>162</v>
      </c>
      <c r="B73" s="57">
        <v>17838</v>
      </c>
      <c r="C73" s="61" t="s">
        <v>313</v>
      </c>
      <c r="D73" s="58" t="s">
        <v>7</v>
      </c>
      <c r="E73" s="44"/>
      <c r="F73" s="44"/>
      <c r="G73" s="71" t="s">
        <v>138</v>
      </c>
      <c r="H73" s="44">
        <v>12</v>
      </c>
      <c r="I73" s="53" t="str">
        <f t="shared" si="2"/>
        <v>NC</v>
      </c>
      <c r="J73" s="73">
        <v>0</v>
      </c>
      <c r="K73" s="74">
        <v>0</v>
      </c>
      <c r="L73" s="75">
        <v>0</v>
      </c>
    </row>
    <row r="74" spans="1:12" ht="15.75" x14ac:dyDescent="0.2">
      <c r="A74" s="44" t="s">
        <v>162</v>
      </c>
      <c r="B74" s="57">
        <v>19447</v>
      </c>
      <c r="C74" s="61" t="s">
        <v>312</v>
      </c>
      <c r="D74" s="58" t="s">
        <v>7</v>
      </c>
      <c r="E74" s="44"/>
      <c r="F74" s="44"/>
      <c r="G74" s="71" t="s">
        <v>138</v>
      </c>
      <c r="H74" s="44">
        <v>12</v>
      </c>
      <c r="I74" s="53" t="str">
        <f t="shared" si="2"/>
        <v>NC</v>
      </c>
      <c r="J74" s="73">
        <v>0</v>
      </c>
      <c r="K74" s="74">
        <v>0</v>
      </c>
      <c r="L74" s="75">
        <v>0</v>
      </c>
    </row>
    <row r="75" spans="1:12" ht="15.75" x14ac:dyDescent="0.2">
      <c r="A75" s="44" t="s">
        <v>162</v>
      </c>
      <c r="B75" s="57">
        <v>25616</v>
      </c>
      <c r="C75" s="61" t="s">
        <v>314</v>
      </c>
      <c r="D75" s="58" t="s">
        <v>121</v>
      </c>
      <c r="E75" s="44"/>
      <c r="F75" s="44"/>
      <c r="G75" s="71" t="s">
        <v>138</v>
      </c>
      <c r="H75" s="44">
        <v>12</v>
      </c>
      <c r="I75" s="53" t="str">
        <f t="shared" si="2"/>
        <v>NC</v>
      </c>
      <c r="J75" s="73">
        <v>0</v>
      </c>
      <c r="K75" s="74">
        <v>0</v>
      </c>
      <c r="L75" s="75">
        <v>0</v>
      </c>
    </row>
    <row r="76" spans="1:12" ht="15.75" x14ac:dyDescent="0.2">
      <c r="A76" s="44" t="s">
        <v>85</v>
      </c>
      <c r="B76" s="57">
        <v>29271</v>
      </c>
      <c r="C76" s="61" t="s">
        <v>317</v>
      </c>
      <c r="D76" s="58" t="s">
        <v>65</v>
      </c>
      <c r="E76" s="44"/>
      <c r="F76" s="44"/>
      <c r="G76" s="71" t="s">
        <v>138</v>
      </c>
      <c r="H76" s="44">
        <v>12</v>
      </c>
      <c r="I76" s="53" t="str">
        <f t="shared" si="2"/>
        <v>NC</v>
      </c>
      <c r="J76" s="73">
        <v>0</v>
      </c>
      <c r="K76" s="74">
        <v>0</v>
      </c>
      <c r="L76" s="75">
        <v>0</v>
      </c>
    </row>
    <row r="77" spans="1:12" ht="15.75" x14ac:dyDescent="0.2">
      <c r="A77" s="44" t="s">
        <v>85</v>
      </c>
      <c r="B77" s="57">
        <v>19680</v>
      </c>
      <c r="C77" s="61" t="s">
        <v>318</v>
      </c>
      <c r="D77" s="58" t="s">
        <v>140</v>
      </c>
      <c r="E77" s="44"/>
      <c r="F77" s="44"/>
      <c r="G77" s="71" t="s">
        <v>138</v>
      </c>
      <c r="H77" s="44">
        <v>12</v>
      </c>
      <c r="I77" s="53" t="str">
        <f t="shared" si="2"/>
        <v>NC</v>
      </c>
      <c r="J77" s="73">
        <v>0</v>
      </c>
      <c r="K77" s="74">
        <v>0</v>
      </c>
      <c r="L77" s="75">
        <v>0</v>
      </c>
    </row>
    <row r="78" spans="1:12" ht="15.75" x14ac:dyDescent="0.2">
      <c r="A78" s="44" t="s">
        <v>85</v>
      </c>
      <c r="B78" s="57">
        <v>12510</v>
      </c>
      <c r="C78" s="61" t="s">
        <v>316</v>
      </c>
      <c r="D78" s="58" t="s">
        <v>121</v>
      </c>
      <c r="E78" s="44"/>
      <c r="F78" s="44"/>
      <c r="G78" s="71" t="s">
        <v>138</v>
      </c>
      <c r="H78" s="44">
        <v>12</v>
      </c>
      <c r="I78" s="53" t="str">
        <f t="shared" si="2"/>
        <v>NC</v>
      </c>
      <c r="J78" s="73">
        <v>0</v>
      </c>
      <c r="K78" s="74">
        <v>0</v>
      </c>
      <c r="L78" s="75">
        <v>0</v>
      </c>
    </row>
    <row r="79" spans="1:12" ht="15.75" x14ac:dyDescent="0.2">
      <c r="A79" s="13" t="s">
        <v>85</v>
      </c>
      <c r="B79" s="57">
        <v>14986</v>
      </c>
      <c r="C79" s="61" t="s">
        <v>319</v>
      </c>
      <c r="D79" s="58" t="s">
        <v>19</v>
      </c>
      <c r="E79" s="44"/>
      <c r="F79" s="44"/>
      <c r="G79" s="71" t="s">
        <v>138</v>
      </c>
      <c r="H79" s="44">
        <v>12</v>
      </c>
      <c r="I79" s="53" t="str">
        <f t="shared" si="2"/>
        <v>NC</v>
      </c>
      <c r="J79" s="73">
        <v>0</v>
      </c>
      <c r="K79" s="74">
        <v>0</v>
      </c>
      <c r="L79" s="75">
        <v>0</v>
      </c>
    </row>
    <row r="80" spans="1:12" ht="15.75" x14ac:dyDescent="0.2">
      <c r="A80" s="44" t="s">
        <v>163</v>
      </c>
      <c r="B80" s="57">
        <v>10028</v>
      </c>
      <c r="C80" s="61" t="s">
        <v>320</v>
      </c>
      <c r="D80" s="58" t="s">
        <v>68</v>
      </c>
      <c r="E80" s="44"/>
      <c r="F80" s="44"/>
      <c r="G80" s="71" t="s">
        <v>138</v>
      </c>
      <c r="H80" s="44">
        <v>12</v>
      </c>
      <c r="I80" s="53" t="str">
        <f t="shared" si="2"/>
        <v>NC</v>
      </c>
      <c r="J80" s="73">
        <v>0</v>
      </c>
      <c r="K80" s="74">
        <v>0</v>
      </c>
      <c r="L80" s="75">
        <v>0</v>
      </c>
    </row>
    <row r="81" spans="1:12" ht="15.75" x14ac:dyDescent="0.2">
      <c r="A81" s="44" t="s">
        <v>164</v>
      </c>
      <c r="B81" s="57">
        <v>17484</v>
      </c>
      <c r="C81" s="61" t="s">
        <v>321</v>
      </c>
      <c r="D81" s="58" t="s">
        <v>23</v>
      </c>
      <c r="E81" s="44"/>
      <c r="F81" s="44"/>
      <c r="G81" s="71" t="s">
        <v>138</v>
      </c>
      <c r="H81" s="44">
        <v>12</v>
      </c>
      <c r="I81" s="53" t="str">
        <f t="shared" si="2"/>
        <v>NC</v>
      </c>
      <c r="J81" s="73">
        <v>0</v>
      </c>
      <c r="K81" s="74">
        <v>0</v>
      </c>
      <c r="L81" s="75">
        <v>0</v>
      </c>
    </row>
    <row r="82" spans="1:12" ht="15.75" x14ac:dyDescent="0.2">
      <c r="A82" s="44" t="s">
        <v>164</v>
      </c>
      <c r="B82" s="57">
        <v>26031</v>
      </c>
      <c r="C82" s="61" t="s">
        <v>322</v>
      </c>
      <c r="D82" s="58" t="s">
        <v>25</v>
      </c>
      <c r="E82" s="44"/>
      <c r="F82" s="44"/>
      <c r="G82" s="71" t="s">
        <v>138</v>
      </c>
      <c r="H82" s="44">
        <v>12</v>
      </c>
      <c r="I82" s="53" t="str">
        <f t="shared" si="2"/>
        <v>NC</v>
      </c>
      <c r="J82" s="73">
        <v>0</v>
      </c>
      <c r="K82" s="74">
        <v>0</v>
      </c>
      <c r="L82" s="75">
        <v>0</v>
      </c>
    </row>
    <row r="83" spans="1:12" ht="15.75" x14ac:dyDescent="0.2">
      <c r="A83" s="44" t="s">
        <v>164</v>
      </c>
      <c r="B83" s="57">
        <v>14361</v>
      </c>
      <c r="C83" s="61" t="s">
        <v>323</v>
      </c>
      <c r="D83" s="58" t="s">
        <v>64</v>
      </c>
      <c r="E83" s="44"/>
      <c r="F83" s="44"/>
      <c r="G83" s="71" t="s">
        <v>138</v>
      </c>
      <c r="H83" s="44">
        <v>12</v>
      </c>
      <c r="I83" s="53" t="str">
        <f t="shared" si="2"/>
        <v>NC</v>
      </c>
      <c r="J83" s="73">
        <v>0</v>
      </c>
      <c r="K83" s="74">
        <v>0</v>
      </c>
      <c r="L83" s="75">
        <v>0</v>
      </c>
    </row>
    <row r="84" spans="1:12" ht="15.75" x14ac:dyDescent="0.2">
      <c r="A84" s="44" t="s">
        <v>164</v>
      </c>
      <c r="B84" s="57">
        <v>19206</v>
      </c>
      <c r="C84" s="61" t="s">
        <v>324</v>
      </c>
      <c r="D84" s="58" t="s">
        <v>64</v>
      </c>
      <c r="E84" s="44"/>
      <c r="F84" s="44"/>
      <c r="G84" s="71" t="s">
        <v>138</v>
      </c>
      <c r="H84" s="44">
        <v>12</v>
      </c>
      <c r="I84" s="53" t="str">
        <f t="shared" si="2"/>
        <v>NC</v>
      </c>
      <c r="J84" s="73">
        <v>0</v>
      </c>
      <c r="K84" s="74">
        <v>0</v>
      </c>
      <c r="L84" s="75">
        <v>0</v>
      </c>
    </row>
    <row r="85" spans="1:12" ht="15.75" x14ac:dyDescent="0.2">
      <c r="A85" s="44" t="s">
        <v>164</v>
      </c>
      <c r="B85" s="57">
        <v>13133</v>
      </c>
      <c r="C85" s="61" t="s">
        <v>325</v>
      </c>
      <c r="D85" s="58" t="s">
        <v>14</v>
      </c>
      <c r="E85" s="44"/>
      <c r="F85" s="44"/>
      <c r="G85" s="71" t="s">
        <v>138</v>
      </c>
      <c r="H85" s="44">
        <v>12</v>
      </c>
      <c r="I85" s="53" t="str">
        <f t="shared" si="2"/>
        <v>NC</v>
      </c>
      <c r="J85" s="73">
        <v>0</v>
      </c>
      <c r="K85" s="74">
        <v>0</v>
      </c>
      <c r="L85" s="75">
        <v>0</v>
      </c>
    </row>
    <row r="86" spans="1:12" ht="15" x14ac:dyDescent="0.2">
      <c r="A86" s="13"/>
      <c r="B86" s="38"/>
      <c r="C86" s="39"/>
      <c r="D86" s="38"/>
      <c r="E86" s="38"/>
      <c r="F86" s="40"/>
      <c r="G86" s="41"/>
      <c r="H86" s="38"/>
      <c r="I86" s="41"/>
      <c r="J86" s="40"/>
      <c r="K86" s="41"/>
      <c r="L86" s="42"/>
    </row>
    <row r="87" spans="1:12" ht="15" x14ac:dyDescent="0.2">
      <c r="A87" s="13"/>
      <c r="B87" s="38"/>
      <c r="C87" s="39"/>
      <c r="D87" s="38"/>
      <c r="E87" s="38"/>
      <c r="F87" s="40"/>
      <c r="G87" s="41"/>
      <c r="H87" s="38"/>
      <c r="I87" s="41"/>
      <c r="J87" s="40"/>
      <c r="K87" s="40"/>
      <c r="L87" s="42"/>
    </row>
    <row r="88" spans="1:12" ht="15" x14ac:dyDescent="0.2">
      <c r="A88" s="13"/>
      <c r="B88" s="38"/>
      <c r="C88" s="39"/>
      <c r="D88" s="38"/>
      <c r="E88" s="38"/>
      <c r="F88" s="40"/>
      <c r="G88" s="41"/>
      <c r="H88" s="38"/>
      <c r="I88" s="41"/>
      <c r="J88" s="40"/>
      <c r="K88" s="41"/>
      <c r="L88" s="42"/>
    </row>
    <row r="89" spans="1:12" ht="15" x14ac:dyDescent="0.2">
      <c r="A89" s="13"/>
      <c r="B89" s="38"/>
      <c r="C89" s="39"/>
      <c r="D89" s="38"/>
      <c r="E89" s="38"/>
      <c r="F89" s="40"/>
      <c r="G89" s="41"/>
      <c r="H89" s="38"/>
      <c r="I89" s="41"/>
      <c r="J89" s="40"/>
      <c r="K89" s="41"/>
      <c r="L89" s="42"/>
    </row>
    <row r="90" spans="1:12" ht="15" x14ac:dyDescent="0.2">
      <c r="A90" s="13"/>
      <c r="B90" s="38"/>
      <c r="C90" s="39"/>
      <c r="D90" s="38"/>
      <c r="E90" s="38"/>
      <c r="F90" s="40"/>
      <c r="G90" s="41"/>
      <c r="H90" s="38"/>
      <c r="I90" s="41"/>
      <c r="J90" s="40"/>
      <c r="K90" s="40"/>
      <c r="L90" s="42"/>
    </row>
  </sheetData>
  <autoFilter ref="A1:L1456" xr:uid="{C5D7D972-F6FC-4C27-A840-370F5A140F5E}">
    <sortState xmlns:xlrd2="http://schemas.microsoft.com/office/spreadsheetml/2017/richdata2" ref="A2:L90">
      <sortCondition ref="A1:A1456"/>
    </sortState>
  </autoFilter>
  <conditionalFormatting sqref="G1:I1 H2:I4 H8:I10">
    <cfRule type="cellIs" dxfId="3" priority="27" operator="equal">
      <formula>"NC"</formula>
    </cfRule>
  </conditionalFormatting>
  <conditionalFormatting sqref="G5:I7">
    <cfRule type="cellIs" dxfId="2" priority="23" operator="equal">
      <formula>"NC"</formula>
    </cfRule>
  </conditionalFormatting>
  <conditionalFormatting sqref="G11:I1048576">
    <cfRule type="cellIs" dxfId="1" priority="1" operator="equal">
      <formula>"NC"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D3A28-B5B4-47F9-B998-591D75A335F1}">
  <sheetPr>
    <tabColor theme="3"/>
  </sheetPr>
  <dimension ref="A1:P1564"/>
  <sheetViews>
    <sheetView zoomScale="70" zoomScaleNormal="70" workbookViewId="0">
      <pane ySplit="1" topLeftCell="A2" activePane="bottomLeft" state="frozen"/>
      <selection activeCell="AD45" sqref="AD45"/>
      <selection pane="bottomLeft" activeCell="C1544" sqref="C1544"/>
    </sheetView>
  </sheetViews>
  <sheetFormatPr defaultColWidth="9" defaultRowHeight="15" x14ac:dyDescent="0.2"/>
  <cols>
    <col min="1" max="1" width="7.85546875" style="46" customWidth="1"/>
    <col min="2" max="2" width="11.85546875" style="46" customWidth="1"/>
    <col min="3" max="3" width="33.85546875" style="61" bestFit="1" customWidth="1"/>
    <col min="4" max="4" width="12" style="54" customWidth="1"/>
    <col min="5" max="5" width="14.85546875" style="46" bestFit="1" customWidth="1"/>
    <col min="6" max="6" width="10" style="46" customWidth="1"/>
    <col min="7" max="7" width="9.85546875" style="72" customWidth="1"/>
    <col min="8" max="8" width="4.42578125" style="46" customWidth="1"/>
    <col min="9" max="9" width="16.85546875" style="46" customWidth="1"/>
    <col min="10" max="10" width="11" style="46" customWidth="1"/>
    <col min="11" max="11" width="9" style="46"/>
    <col min="12" max="12" width="10.85546875" style="46" bestFit="1" customWidth="1"/>
    <col min="13" max="16384" width="9" style="46"/>
  </cols>
  <sheetData>
    <row r="1" spans="1:16" ht="31.5" x14ac:dyDescent="0.2">
      <c r="A1" s="44"/>
      <c r="B1" s="79" t="s">
        <v>103</v>
      </c>
      <c r="C1" s="60" t="s">
        <v>2</v>
      </c>
      <c r="D1" s="81" t="s">
        <v>26</v>
      </c>
      <c r="E1" s="45" t="s">
        <v>108</v>
      </c>
      <c r="F1" s="45" t="s">
        <v>110</v>
      </c>
      <c r="G1" s="68" t="s">
        <v>76</v>
      </c>
      <c r="H1" s="45"/>
      <c r="I1" s="45" t="s">
        <v>109</v>
      </c>
      <c r="J1" s="45" t="s">
        <v>90</v>
      </c>
      <c r="K1" s="45" t="s">
        <v>91</v>
      </c>
      <c r="L1" s="45" t="s">
        <v>92</v>
      </c>
      <c r="O1" s="46" t="s">
        <v>26</v>
      </c>
      <c r="P1" s="46" t="s">
        <v>171</v>
      </c>
    </row>
    <row r="2" spans="1:16" x14ac:dyDescent="0.2">
      <c r="A2" s="44" t="s">
        <v>146</v>
      </c>
      <c r="B2" s="55">
        <v>11477</v>
      </c>
      <c r="C2" s="13" t="s">
        <v>630</v>
      </c>
      <c r="D2" s="84" t="s">
        <v>139</v>
      </c>
      <c r="E2" s="47" t="s">
        <v>106</v>
      </c>
      <c r="F2" s="48"/>
      <c r="G2" s="69">
        <v>573</v>
      </c>
      <c r="H2" s="47">
        <f>IF(LEFT(E2,2)="DH",1,IF(LEFT(E2,2)="CA",2,IF(LEFT(E2,2)="1B",3,IF(LEFT(E2,2)="2B",4,IF(LEFT(E2,2)="3B",5,IF(LEFT(E2,2)="SS",6,IF(LEFT(E2,2)="LF",7,IF(LEFT(E2,2)="CF",8,IF(LEFT(E2,2)="RF",9,IF(LEFT(E2,2)="SP",10,IF(LEFT(E2,2)="RP",11,12)))))))))))</f>
        <v>1</v>
      </c>
      <c r="I2" s="53">
        <f>IF($G2="NC","NC",IF(OR(LEFT(E2,2)="RP",LEFT(E2,2)="SP"),ROUNDDOWN($G2*1.05,0)+IF($G2*1.05-ROUNDDOWN($G2*1.05,0)&gt;=2/3,2/3,IF($G2*1.05-ROUNDDOWN($G2*1.05,0)&gt;=1/3,1/3,0)),ROUNDDOWN($G2*1.05,0)))</f>
        <v>601</v>
      </c>
      <c r="J2" s="48"/>
      <c r="K2" s="48"/>
      <c r="L2" s="50"/>
      <c r="O2" s="46" t="str">
        <f>D2</f>
        <v>MLN</v>
      </c>
    </row>
    <row r="3" spans="1:16" x14ac:dyDescent="0.2">
      <c r="A3" s="44" t="s">
        <v>146</v>
      </c>
      <c r="B3" s="55">
        <v>20084</v>
      </c>
      <c r="C3" s="13" t="s">
        <v>1199</v>
      </c>
      <c r="D3" s="84" t="s">
        <v>67</v>
      </c>
      <c r="E3" s="47" t="s">
        <v>165</v>
      </c>
      <c r="F3" s="48"/>
      <c r="G3" s="69">
        <v>84</v>
      </c>
      <c r="H3" s="47">
        <f>IF(LEFT(E3,2)="DH",1,IF(LEFT(E3,2)="CA",2,IF(LEFT(E3,2)="1B",3,IF(LEFT(E3,2)="2B",4,IF(LEFT(E3,2)="3B",5,IF(LEFT(E3,2)="SS",6,IF(LEFT(E3,2)="LF",7,IF(LEFT(E3,2)="CF",8,IF(LEFT(E3,2)="RF",9,IF(LEFT(E3,2)="SP",10,IF(LEFT(E3,2)="RP",11,12)))))))))))</f>
        <v>2</v>
      </c>
      <c r="I3" s="53">
        <f>IF($G3="NC","NC",IF(OR(LEFT(E3,2)="RP",LEFT(E3,2)="SP"),ROUNDDOWN($G3*1.05,0)+IF($G3*1.05-ROUNDDOWN($G3*1.05,0)&gt;=2/3,2/3,IF($G3*1.05-ROUNDDOWN($G3*1.05,0)&gt;=1/3,1/3,0)),ROUNDDOWN($G3*1.05,0)))</f>
        <v>88</v>
      </c>
      <c r="J3" s="48"/>
      <c r="K3" s="48"/>
      <c r="L3" s="50"/>
      <c r="O3" s="46" t="str">
        <f>D3</f>
        <v>NYA</v>
      </c>
    </row>
    <row r="4" spans="1:16" x14ac:dyDescent="0.2">
      <c r="A4" s="44" t="s">
        <v>146</v>
      </c>
      <c r="B4" s="55">
        <v>20503</v>
      </c>
      <c r="C4" s="13" t="s">
        <v>1242</v>
      </c>
      <c r="D4" s="84" t="s">
        <v>139</v>
      </c>
      <c r="E4" s="51" t="s">
        <v>165</v>
      </c>
      <c r="F4" s="48"/>
      <c r="G4" s="69">
        <v>566</v>
      </c>
      <c r="H4" s="51">
        <f>IF(LEFT(E4,2)="DH",1,IF(LEFT(E4,2)="CA",2,IF(LEFT(E4,2)="1B",3,IF(LEFT(E4,2)="2B",4,IF(LEFT(E4,2)="3B",5,IF(LEFT(E4,2)="SS",6,IF(LEFT(E4,2)="LF",7,IF(LEFT(E4,2)="CF",8,IF(LEFT(E4,2)="RF",9,IF(LEFT(E4,2)="SP",10,IF(LEFT(E4,2)="RP",11,12)))))))))))</f>
        <v>2</v>
      </c>
      <c r="I4" s="53">
        <f>IF($G4="NC","NC",IF(OR(LEFT(E4,2)="RP",LEFT(E4,2)="SP"),ROUNDDOWN($G4*1.05,0)+IF($G4*1.05-ROUNDDOWN($G4*1.05,0)&gt;=2/3,2/3,IF($G4*1.05-ROUNDDOWN($G4*1.05,0)&gt;=1/3,1/3,0)),ROUNDDOWN($G4*1.05,0)))</f>
        <v>594</v>
      </c>
      <c r="J4" s="48"/>
      <c r="K4" s="48"/>
      <c r="L4" s="50"/>
      <c r="O4" s="46" t="str">
        <f>D4</f>
        <v>MLN</v>
      </c>
    </row>
    <row r="5" spans="1:16" x14ac:dyDescent="0.2">
      <c r="A5" s="44" t="s">
        <v>146</v>
      </c>
      <c r="B5" s="55">
        <v>31539</v>
      </c>
      <c r="C5" s="13" t="s">
        <v>1989</v>
      </c>
      <c r="D5" s="84" t="s">
        <v>17</v>
      </c>
      <c r="E5" s="47" t="s">
        <v>165</v>
      </c>
      <c r="F5" s="48"/>
      <c r="G5" s="69">
        <v>405</v>
      </c>
      <c r="H5" s="47">
        <f>IF(LEFT(E5,2)="DH",1,IF(LEFT(E5,2)="CA",2,IF(LEFT(E5,2)="1B",3,IF(LEFT(E5,2)="2B",4,IF(LEFT(E5,2)="3B",5,IF(LEFT(E5,2)="SS",6,IF(LEFT(E5,2)="LF",7,IF(LEFT(E5,2)="CF",8,IF(LEFT(E5,2)="RF",9,IF(LEFT(E5,2)="SP",10,IF(LEFT(E5,2)="RP",11,12)))))))))))</f>
        <v>2</v>
      </c>
      <c r="I5" s="53">
        <f>IF($G5="NC","NC",IF(OR(LEFT(E5,2)="RP",LEFT(E5,2)="SP"),ROUNDDOWN($G5*1.05,0)+IF($G5*1.05-ROUNDDOWN($G5*1.05,0)&gt;=2/3,2/3,IF($G5*1.05-ROUNDDOWN($G5*1.05,0)&gt;=1/3,1/3,0)),ROUNDDOWN($G5*1.05,0)))</f>
        <v>425</v>
      </c>
      <c r="J5" s="48"/>
      <c r="K5" s="49"/>
      <c r="L5" s="50"/>
      <c r="O5" s="46" t="str">
        <f>D5</f>
        <v>ATN</v>
      </c>
    </row>
    <row r="6" spans="1:16" x14ac:dyDescent="0.2">
      <c r="A6" s="44" t="s">
        <v>146</v>
      </c>
      <c r="B6" s="55">
        <v>5361</v>
      </c>
      <c r="C6" s="13" t="s">
        <v>557</v>
      </c>
      <c r="D6" s="84" t="s">
        <v>70</v>
      </c>
      <c r="E6" s="47" t="s">
        <v>4</v>
      </c>
      <c r="F6" s="48"/>
      <c r="G6" s="69">
        <v>556</v>
      </c>
      <c r="H6" s="47">
        <f>IF(LEFT(E6,2)="DH",1,IF(LEFT(E6,2)="CA",2,IF(LEFT(E6,2)="1B",3,IF(LEFT(E6,2)="2B",4,IF(LEFT(E6,2)="3B",5,IF(LEFT(E6,2)="SS",6,IF(LEFT(E6,2)="LF",7,IF(LEFT(E6,2)="CF",8,IF(LEFT(E6,2)="RF",9,IF(LEFT(E6,2)="SP",10,IF(LEFT(E6,2)="RP",11,12)))))))))))</f>
        <v>3</v>
      </c>
      <c r="I6" s="53">
        <f>IF($G6="NC","NC",IF(OR(LEFT(E6,2)="RP",LEFT(E6,2)="SP"),ROUNDDOWN($G6*1.05,0)+IF($G6*1.05-ROUNDDOWN($G6*1.05,0)&gt;=2/3,2/3,IF($G6*1.05-ROUNDDOWN($G6*1.05,0)&gt;=1/3,1/3,0)),ROUNDDOWN($G6*1.05,0)))</f>
        <v>583</v>
      </c>
      <c r="J6" s="48"/>
      <c r="K6" s="49"/>
      <c r="L6" s="50"/>
      <c r="O6" s="46" t="str">
        <f>D6</f>
        <v>LAN</v>
      </c>
    </row>
    <row r="7" spans="1:16" x14ac:dyDescent="0.2">
      <c r="A7" s="44" t="s">
        <v>146</v>
      </c>
      <c r="B7" s="55">
        <v>25714</v>
      </c>
      <c r="C7" s="13" t="s">
        <v>1616</v>
      </c>
      <c r="D7" s="76" t="str">
        <f>P7</f>
        <v>TEA/CON</v>
      </c>
      <c r="E7" s="47" t="s">
        <v>4</v>
      </c>
      <c r="F7" s="48"/>
      <c r="G7" s="69">
        <v>65</v>
      </c>
      <c r="H7" s="47">
        <f>IF(LEFT(E7,2)="DH",1,IF(LEFT(E7,2)="CA",2,IF(LEFT(E7,2)="1B",3,IF(LEFT(E7,2)="2B",4,IF(LEFT(E7,2)="3B",5,IF(LEFT(E7,2)="SS",6,IF(LEFT(E7,2)="LF",7,IF(LEFT(E7,2)="CF",8,IF(LEFT(E7,2)="RF",9,IF(LEFT(E7,2)="SP",10,IF(LEFT(E7,2)="RP",11,12)))))))))))</f>
        <v>3</v>
      </c>
      <c r="I7" s="53">
        <f>IF($G7="NC","NC",IF(OR(LEFT(E7,2)="RP",LEFT(E7,2)="SP"),ROUNDDOWN($G7*1.05,0)+IF($G7*1.05-ROUNDDOWN($G7*1.05,0)&gt;=2/3,2/3,IF($G7*1.05-ROUNDDOWN($G7*1.05,0)&gt;=1/3,1/3,0)),ROUNDDOWN($G7*1.05,0)))</f>
        <v>68</v>
      </c>
      <c r="J7" s="48"/>
      <c r="K7" s="48"/>
      <c r="L7" s="50"/>
      <c r="O7" s="46" t="str">
        <f>D7</f>
        <v>TEA/CON</v>
      </c>
      <c r="P7" s="46" t="s">
        <v>366</v>
      </c>
    </row>
    <row r="8" spans="1:16" x14ac:dyDescent="0.2">
      <c r="A8" s="44" t="s">
        <v>146</v>
      </c>
      <c r="B8" s="55">
        <v>16556</v>
      </c>
      <c r="C8" s="13" t="s">
        <v>886</v>
      </c>
      <c r="D8" s="84" t="s">
        <v>17</v>
      </c>
      <c r="E8" s="51" t="s">
        <v>6</v>
      </c>
      <c r="F8" s="48"/>
      <c r="G8" s="69">
        <v>603</v>
      </c>
      <c r="H8" s="51">
        <f>IF(LEFT(E8,2)="DH",1,IF(LEFT(E8,2)="CA",2,IF(LEFT(E8,2)="1B",3,IF(LEFT(E8,2)="2B",4,IF(LEFT(E8,2)="3B",5,IF(LEFT(E8,2)="SS",6,IF(LEFT(E8,2)="LF",7,IF(LEFT(E8,2)="CF",8,IF(LEFT(E8,2)="RF",9,IF(LEFT(E8,2)="SP",10,IF(LEFT(E8,2)="RP",11,12)))))))))))</f>
        <v>4</v>
      </c>
      <c r="I8" s="53">
        <f>IF($G8="NC","NC",IF(OR(LEFT(E8,2)="RP",LEFT(E8,2)="SP"),ROUNDDOWN($G8*1.05,0)+IF($G8*1.05-ROUNDDOWN($G8*1.05,0)&gt;=2/3,2/3,IF($G8*1.05-ROUNDDOWN($G8*1.05,0)&gt;=1/3,1/3,0)),ROUNDDOWN($G8*1.05,0)))</f>
        <v>633</v>
      </c>
      <c r="J8" s="48"/>
      <c r="K8" s="48"/>
      <c r="L8" s="50"/>
      <c r="O8" s="46" t="str">
        <f>D8</f>
        <v>ATN</v>
      </c>
    </row>
    <row r="9" spans="1:16" x14ac:dyDescent="0.2">
      <c r="A9" s="44" t="s">
        <v>146</v>
      </c>
      <c r="B9" s="55">
        <v>18360</v>
      </c>
      <c r="C9" s="13" t="s">
        <v>1007</v>
      </c>
      <c r="D9" s="84" t="s">
        <v>17</v>
      </c>
      <c r="E9" s="47" t="s">
        <v>8</v>
      </c>
      <c r="F9" s="48"/>
      <c r="G9" s="69">
        <v>416</v>
      </c>
      <c r="H9" s="47">
        <f>IF(LEFT(E9,2)="DH",1,IF(LEFT(E9,2)="CA",2,IF(LEFT(E9,2)="1B",3,IF(LEFT(E9,2)="2B",4,IF(LEFT(E9,2)="3B",5,IF(LEFT(E9,2)="SS",6,IF(LEFT(E9,2)="LF",7,IF(LEFT(E9,2)="CF",8,IF(LEFT(E9,2)="RF",9,IF(LEFT(E9,2)="SP",10,IF(LEFT(E9,2)="RP",11,12)))))))))))</f>
        <v>5</v>
      </c>
      <c r="I9" s="53">
        <f>IF($G9="NC","NC",IF(OR(LEFT(E9,2)="RP",LEFT(E9,2)="SP"),ROUNDDOWN($G9*1.05,0)+IF($G9*1.05-ROUNDDOWN($G9*1.05,0)&gt;=2/3,2/3,IF($G9*1.05-ROUNDDOWN($G9*1.05,0)&gt;=1/3,1/3,0)),ROUNDDOWN($G9*1.05,0)))</f>
        <v>436</v>
      </c>
      <c r="J9" s="48"/>
      <c r="K9" s="49"/>
      <c r="L9" s="50"/>
      <c r="O9" s="46" t="str">
        <f>D9</f>
        <v>ATN</v>
      </c>
    </row>
    <row r="10" spans="1:16" x14ac:dyDescent="0.2">
      <c r="A10" s="44" t="s">
        <v>146</v>
      </c>
      <c r="B10" s="55">
        <v>31792</v>
      </c>
      <c r="C10" s="13" t="s">
        <v>2021</v>
      </c>
      <c r="D10" s="84" t="s">
        <v>122</v>
      </c>
      <c r="E10" s="47" t="s">
        <v>133</v>
      </c>
      <c r="F10" s="47"/>
      <c r="G10" s="69">
        <v>197</v>
      </c>
      <c r="H10" s="47">
        <f>IF(LEFT(E10,2)="DH",1,IF(LEFT(E10,2)="CA",2,IF(LEFT(E10,2)="1B",3,IF(LEFT(E10,2)="2B",4,IF(LEFT(E10,2)="3B",5,IF(LEFT(E10,2)="SS",6,IF(LEFT(E10,2)="LF",7,IF(LEFT(E10,2)="CF",8,IF(LEFT(E10,2)="RF",9,IF(LEFT(E10,2)="SP",10,IF(LEFT(E10,2)="RP",11,12)))))))))))</f>
        <v>5</v>
      </c>
      <c r="I10" s="53">
        <f>IF($G10="NC","NC",IF(OR(LEFT(E10,2)="RP",LEFT(E10,2)="SP"),ROUNDDOWN($G10*1.05,0)+IF($G10*1.05-ROUNDDOWN($G10*1.05,0)&gt;=2/3,2/3,IF($G10*1.05-ROUNDDOWN($G10*1.05,0)&gt;=1/3,1/3,0)),ROUNDDOWN($G10*1.05,0)))</f>
        <v>206</v>
      </c>
      <c r="J10" s="48"/>
      <c r="K10" s="49"/>
      <c r="L10" s="50"/>
      <c r="O10" s="46" t="str">
        <f>D10</f>
        <v>PHN</v>
      </c>
    </row>
    <row r="11" spans="1:16" x14ac:dyDescent="0.2">
      <c r="A11" s="44" t="s">
        <v>146</v>
      </c>
      <c r="B11" s="55">
        <v>17273</v>
      </c>
      <c r="C11" s="13" t="s">
        <v>926</v>
      </c>
      <c r="D11" s="84" t="s">
        <v>23</v>
      </c>
      <c r="E11" s="47" t="s">
        <v>141</v>
      </c>
      <c r="F11" s="48"/>
      <c r="G11" s="69">
        <v>79</v>
      </c>
      <c r="H11" s="47">
        <f>IF(LEFT(E11,2)="DH",1,IF(LEFT(E11,2)="CA",2,IF(LEFT(E11,2)="1B",3,IF(LEFT(E11,2)="2B",4,IF(LEFT(E11,2)="3B",5,IF(LEFT(E11,2)="SS",6,IF(LEFT(E11,2)="LF",7,IF(LEFT(E11,2)="CF",8,IF(LEFT(E11,2)="RF",9,IF(LEFT(E11,2)="SP",10,IF(LEFT(E11,2)="RP",11,12)))))))))))</f>
        <v>6</v>
      </c>
      <c r="I11" s="53">
        <f>IF($G11="NC","NC",IF(OR(LEFT(E11,2)="RP",LEFT(E11,2)="SP"),ROUNDDOWN($G11*1.05,0)+IF($G11*1.05-ROUNDDOWN($G11*1.05,0)&gt;=2/3,2/3,IF($G11*1.05-ROUNDDOWN($G11*1.05,0)&gt;=1/3,1/3,0)),ROUNDDOWN($G11*1.05,0)))</f>
        <v>82</v>
      </c>
      <c r="J11" s="48"/>
      <c r="K11" s="48"/>
      <c r="L11" s="50"/>
      <c r="O11" s="46" t="str">
        <f>D11</f>
        <v>BAA</v>
      </c>
    </row>
    <row r="12" spans="1:16" x14ac:dyDescent="0.2">
      <c r="A12" s="44" t="s">
        <v>146</v>
      </c>
      <c r="B12" s="55">
        <v>18314</v>
      </c>
      <c r="C12" s="13" t="s">
        <v>1001</v>
      </c>
      <c r="D12" s="84" t="s">
        <v>68</v>
      </c>
      <c r="E12" s="51" t="s">
        <v>9</v>
      </c>
      <c r="F12" s="48"/>
      <c r="G12" s="69">
        <v>590</v>
      </c>
      <c r="H12" s="51">
        <f>IF(LEFT(E12,2)="DH",1,IF(LEFT(E12,2)="CA",2,IF(LEFT(E12,2)="1B",3,IF(LEFT(E12,2)="2B",4,IF(LEFT(E12,2)="3B",5,IF(LEFT(E12,2)="SS",6,IF(LEFT(E12,2)="LF",7,IF(LEFT(E12,2)="CF",8,IF(LEFT(E12,2)="RF",9,IF(LEFT(E12,2)="SP",10,IF(LEFT(E12,2)="RP",11,12)))))))))))</f>
        <v>6</v>
      </c>
      <c r="I12" s="53">
        <f>IF($G12="NC","NC",IF(OR(LEFT(E12,2)="RP",LEFT(E12,2)="SP"),ROUNDDOWN($G12*1.05,0)+IF($G12*1.05-ROUNDDOWN($G12*1.05,0)&gt;=2/3,2/3,IF($G12*1.05-ROUNDDOWN($G12*1.05,0)&gt;=1/3,1/3,0)),ROUNDDOWN($G12*1.05,0)))</f>
        <v>619</v>
      </c>
      <c r="J12" s="48"/>
      <c r="K12" s="48"/>
      <c r="L12" s="50"/>
      <c r="O12" s="46" t="str">
        <f>D12</f>
        <v>CHN</v>
      </c>
    </row>
    <row r="13" spans="1:16" x14ac:dyDescent="0.2">
      <c r="A13" s="44" t="s">
        <v>146</v>
      </c>
      <c r="B13" s="55">
        <v>25979</v>
      </c>
      <c r="C13" s="13" t="s">
        <v>1647</v>
      </c>
      <c r="D13" s="84" t="s">
        <v>14</v>
      </c>
      <c r="E13" s="51" t="s">
        <v>338</v>
      </c>
      <c r="F13" s="48"/>
      <c r="G13" s="69">
        <v>82</v>
      </c>
      <c r="H13" s="51">
        <f>IF(LEFT(E13,2)="DH",1,IF(LEFT(E13,2)="CA",2,IF(LEFT(E13,2)="1B",3,IF(LEFT(E13,2)="2B",4,IF(LEFT(E13,2)="3B",5,IF(LEFT(E13,2)="SS",6,IF(LEFT(E13,2)="LF",7,IF(LEFT(E13,2)="CF",8,IF(LEFT(E13,2)="RF",9,IF(LEFT(E13,2)="SP",10,IF(LEFT(E13,2)="RP",11,12)))))))))))</f>
        <v>6</v>
      </c>
      <c r="I13" s="53">
        <f>IF($G13="NC","NC",IF(OR(LEFT(E13,2)="RP",LEFT(E13,2)="SP"),ROUNDDOWN($G13*1.05,0)+IF($G13*1.05-ROUNDDOWN($G13*1.05,0)&gt;=2/3,2/3,IF($G13*1.05-ROUNDDOWN($G13*1.05,0)&gt;=1/3,1/3,0)),ROUNDDOWN($G13*1.05,0)))</f>
        <v>86</v>
      </c>
      <c r="J13" s="48"/>
      <c r="K13" s="48"/>
      <c r="L13" s="50"/>
      <c r="O13" s="46" t="str">
        <f>D13</f>
        <v>WAN</v>
      </c>
    </row>
    <row r="14" spans="1:16" x14ac:dyDescent="0.2">
      <c r="A14" s="44" t="s">
        <v>146</v>
      </c>
      <c r="B14" s="55">
        <v>26396</v>
      </c>
      <c r="C14" s="13" t="s">
        <v>1705</v>
      </c>
      <c r="D14" s="84" t="s">
        <v>16</v>
      </c>
      <c r="E14" s="47" t="s">
        <v>522</v>
      </c>
      <c r="F14" s="48"/>
      <c r="G14" s="69">
        <v>495</v>
      </c>
      <c r="H14" s="47">
        <f>IF(LEFT(E14,2)="DH",1,IF(LEFT(E14,2)="CA",2,IF(LEFT(E14,2)="1B",3,IF(LEFT(E14,2)="2B",4,IF(LEFT(E14,2)="3B",5,IF(LEFT(E14,2)="SS",6,IF(LEFT(E14,2)="LF",7,IF(LEFT(E14,2)="CF",8,IF(LEFT(E14,2)="RF",9,IF(LEFT(E14,2)="SP",10,IF(LEFT(E14,2)="RP",11,12)))))))))))</f>
        <v>6</v>
      </c>
      <c r="I14" s="53">
        <f>IF($G14="NC","NC",IF(OR(LEFT(E14,2)="RP",LEFT(E14,2)="SP"),ROUNDDOWN($G14*1.05,0)+IF($G14*1.05-ROUNDDOWN($G14*1.05,0)&gt;=2/3,2/3,IF($G14*1.05-ROUNDDOWN($G14*1.05,0)&gt;=1/3,1/3,0)),ROUNDDOWN($G14*1.05,0)))</f>
        <v>519</v>
      </c>
      <c r="J14" s="48"/>
      <c r="K14" s="49"/>
      <c r="L14" s="50"/>
      <c r="O14" s="46" t="str">
        <f>D14</f>
        <v>TEA</v>
      </c>
    </row>
    <row r="15" spans="1:16" x14ac:dyDescent="0.2">
      <c r="A15" s="44" t="s">
        <v>146</v>
      </c>
      <c r="B15" s="55">
        <v>19363</v>
      </c>
      <c r="C15" s="13" t="s">
        <v>1083</v>
      </c>
      <c r="D15" s="84" t="s">
        <v>71</v>
      </c>
      <c r="E15" s="47" t="s">
        <v>10</v>
      </c>
      <c r="F15" s="48"/>
      <c r="G15" s="69">
        <v>380</v>
      </c>
      <c r="H15" s="47">
        <f>IF(LEFT(E15,2)="DH",1,IF(LEFT(E15,2)="CA",2,IF(LEFT(E15,2)="1B",3,IF(LEFT(E15,2)="2B",4,IF(LEFT(E15,2)="3B",5,IF(LEFT(E15,2)="SS",6,IF(LEFT(E15,2)="LF",7,IF(LEFT(E15,2)="CF",8,IF(LEFT(E15,2)="RF",9,IF(LEFT(E15,2)="SP",10,IF(LEFT(E15,2)="RP",11,12)))))))))))</f>
        <v>7</v>
      </c>
      <c r="I15" s="53">
        <f>IF($G15="NC","NC",IF(OR(LEFT(E15,2)="RP",LEFT(E15,2)="SP"),ROUNDDOWN($G15*1.05,0)+IF($G15*1.05-ROUNDDOWN($G15*1.05,0)&gt;=2/3,2/3,IF($G15*1.05-ROUNDDOWN($G15*1.05,0)&gt;=1/3,1/3,0)),ROUNDDOWN($G15*1.05,0)))</f>
        <v>399</v>
      </c>
      <c r="J15" s="48"/>
      <c r="K15" s="49"/>
      <c r="L15" s="50"/>
      <c r="O15" s="46" t="str">
        <f>D15</f>
        <v>CIN</v>
      </c>
    </row>
    <row r="16" spans="1:16" x14ac:dyDescent="0.2">
      <c r="A16" s="44" t="s">
        <v>146</v>
      </c>
      <c r="B16" s="55">
        <v>31564</v>
      </c>
      <c r="C16" s="13" t="s">
        <v>1994</v>
      </c>
      <c r="D16" s="76" t="str">
        <f>P16</f>
        <v>TOA/MNA</v>
      </c>
      <c r="E16" s="47" t="s">
        <v>10</v>
      </c>
      <c r="F16" s="48"/>
      <c r="G16" s="69">
        <v>136</v>
      </c>
      <c r="H16" s="47">
        <f>IF(LEFT(E16,2)="DH",1,IF(LEFT(E16,2)="CA",2,IF(LEFT(E16,2)="1B",3,IF(LEFT(E16,2)="2B",4,IF(LEFT(E16,2)="3B",5,IF(LEFT(E16,2)="SS",6,IF(LEFT(E16,2)="LF",7,IF(LEFT(E16,2)="CF",8,IF(LEFT(E16,2)="RF",9,IF(LEFT(E16,2)="SP",10,IF(LEFT(E16,2)="RP",11,12)))))))))))</f>
        <v>7</v>
      </c>
      <c r="I16" s="53">
        <f>IF($G16="NC","NC",IF(OR(LEFT(E16,2)="RP",LEFT(E16,2)="SP"),ROUNDDOWN($G16*1.05,0)+IF($G16*1.05-ROUNDDOWN($G16*1.05,0)&gt;=2/3,2/3,IF($G16*1.05-ROUNDDOWN($G16*1.05,0)&gt;=1/3,1/3,0)),ROUNDDOWN($G16*1.05,0)))</f>
        <v>142</v>
      </c>
      <c r="J16" s="48"/>
      <c r="K16" s="48"/>
      <c r="L16" s="50"/>
      <c r="O16" s="46" t="str">
        <f>D16</f>
        <v>TOA/MNA</v>
      </c>
      <c r="P16" s="46" t="s">
        <v>352</v>
      </c>
    </row>
    <row r="17" spans="1:16" x14ac:dyDescent="0.2">
      <c r="A17" s="44" t="s">
        <v>146</v>
      </c>
      <c r="B17" s="55">
        <v>25779</v>
      </c>
      <c r="C17" s="13" t="s">
        <v>1620</v>
      </c>
      <c r="D17" s="84" t="s">
        <v>24</v>
      </c>
      <c r="E17" s="47" t="s">
        <v>20</v>
      </c>
      <c r="F17" s="48"/>
      <c r="G17" s="69">
        <v>50</v>
      </c>
      <c r="H17" s="47">
        <f>IF(LEFT(E17,2)="DH",1,IF(LEFT(E17,2)="CA",2,IF(LEFT(E17,2)="1B",3,IF(LEFT(E17,2)="2B",4,IF(LEFT(E17,2)="3B",5,IF(LEFT(E17,2)="SS",6,IF(LEFT(E17,2)="LF",7,IF(LEFT(E17,2)="CF",8,IF(LEFT(E17,2)="RF",9,IF(LEFT(E17,2)="SP",10,IF(LEFT(E17,2)="RP",11,12)))))))))))</f>
        <v>8</v>
      </c>
      <c r="I17" s="53">
        <f>IF($G17="NC","NC",IF(OR(LEFT(E17,2)="RP",LEFT(E17,2)="SP"),ROUNDDOWN($G17*1.05,0)+IF($G17*1.05-ROUNDDOWN($G17*1.05,0)&gt;=2/3,2/3,IF($G17*1.05-ROUNDDOWN($G17*1.05,0)&gt;=1/3,1/3,0)),ROUNDDOWN($G17*1.05,0)))</f>
        <v>52</v>
      </c>
      <c r="J17" s="48"/>
      <c r="K17" s="49"/>
      <c r="L17" s="50"/>
      <c r="O17" s="46" t="str">
        <f>D17</f>
        <v>KCA</v>
      </c>
    </row>
    <row r="18" spans="1:16" x14ac:dyDescent="0.2">
      <c r="A18" s="44" t="s">
        <v>146</v>
      </c>
      <c r="B18" s="55">
        <v>25931</v>
      </c>
      <c r="C18" s="13" t="s">
        <v>1639</v>
      </c>
      <c r="D18" s="84" t="s">
        <v>17</v>
      </c>
      <c r="E18" s="47" t="s">
        <v>20</v>
      </c>
      <c r="F18" s="48"/>
      <c r="G18" s="69">
        <v>611</v>
      </c>
      <c r="H18" s="47">
        <f>IF(LEFT(E18,2)="DH",1,IF(LEFT(E18,2)="CA",2,IF(LEFT(E18,2)="1B",3,IF(LEFT(E18,2)="2B",4,IF(LEFT(E18,2)="3B",5,IF(LEFT(E18,2)="SS",6,IF(LEFT(E18,2)="LF",7,IF(LEFT(E18,2)="CF",8,IF(LEFT(E18,2)="RF",9,IF(LEFT(E18,2)="SP",10,IF(LEFT(E18,2)="RP",11,12)))))))))))</f>
        <v>8</v>
      </c>
      <c r="I18" s="53">
        <f>IF($G18="NC","NC",IF(OR(LEFT(E18,2)="RP",LEFT(E18,2)="SP"),ROUNDDOWN($G18*1.05,0)+IF($G18*1.05-ROUNDDOWN($G18*1.05,0)&gt;=2/3,2/3,IF($G18*1.05-ROUNDDOWN($G18*1.05,0)&gt;=1/3,1/3,0)),ROUNDDOWN($G18*1.05,0)))</f>
        <v>641</v>
      </c>
      <c r="J18" s="48"/>
      <c r="K18" s="49"/>
      <c r="L18" s="50"/>
      <c r="O18" s="46" t="str">
        <f>D18</f>
        <v>ATN</v>
      </c>
    </row>
    <row r="19" spans="1:16" x14ac:dyDescent="0.2">
      <c r="A19" s="44" t="s">
        <v>146</v>
      </c>
      <c r="B19" s="55">
        <v>26420</v>
      </c>
      <c r="C19" s="13" t="s">
        <v>1709</v>
      </c>
      <c r="D19" s="84" t="s">
        <v>7</v>
      </c>
      <c r="E19" s="47" t="s">
        <v>342</v>
      </c>
      <c r="F19" s="47"/>
      <c r="G19" s="69">
        <v>126</v>
      </c>
      <c r="H19" s="47">
        <f>IF(LEFT(E19,2)="DH",1,IF(LEFT(E19,2)="CA",2,IF(LEFT(E19,2)="1B",3,IF(LEFT(E19,2)="2B",4,IF(LEFT(E19,2)="3B",5,IF(LEFT(E19,2)="SS",6,IF(LEFT(E19,2)="LF",7,IF(LEFT(E19,2)="CF",8,IF(LEFT(E19,2)="RF",9,IF(LEFT(E19,2)="SP",10,IF(LEFT(E19,2)="RP",11,12)))))))))))</f>
        <v>8</v>
      </c>
      <c r="I19" s="53">
        <f>IF($G19="NC","NC",IF(OR(LEFT(E19,2)="RP",LEFT(E19,2)="SP"),ROUNDDOWN($G19*1.05,0)+IF($G19*1.05-ROUNDDOWN($G19*1.05,0)&gt;=2/3,2/3,IF($G19*1.05-ROUNDDOWN($G19*1.05,0)&gt;=1/3,1/3,0)),ROUNDDOWN($G19*1.05,0)))</f>
        <v>132</v>
      </c>
      <c r="J19" s="48"/>
      <c r="K19" s="49"/>
      <c r="L19" s="50"/>
      <c r="O19" s="46" t="str">
        <f>D19</f>
        <v>LAA</v>
      </c>
    </row>
    <row r="20" spans="1:16" x14ac:dyDescent="0.2">
      <c r="A20" s="44" t="s">
        <v>146</v>
      </c>
      <c r="B20" s="55">
        <v>15274</v>
      </c>
      <c r="C20" s="13" t="s">
        <v>807</v>
      </c>
      <c r="D20" s="84" t="s">
        <v>63</v>
      </c>
      <c r="E20" s="47" t="s">
        <v>12</v>
      </c>
      <c r="F20" s="48"/>
      <c r="G20" s="69">
        <v>335</v>
      </c>
      <c r="H20" s="47">
        <f>IF(LEFT(E20,2)="DH",1,IF(LEFT(E20,2)="CA",2,IF(LEFT(E20,2)="1B",3,IF(LEFT(E20,2)="2B",4,IF(LEFT(E20,2)="3B",5,IF(LEFT(E20,2)="SS",6,IF(LEFT(E20,2)="LF",7,IF(LEFT(E20,2)="CF",8,IF(LEFT(E20,2)="RF",9,IF(LEFT(E20,2)="SP",10,IF(LEFT(E20,2)="RP",11,12)))))))))))</f>
        <v>9</v>
      </c>
      <c r="I20" s="53">
        <f>IF($G20="NC","NC",IF(OR(LEFT(E20,2)="RP",LEFT(E20,2)="SP"),ROUNDDOWN($G20*1.05,0)+IF($G20*1.05-ROUNDDOWN($G20*1.05,0)&gt;=2/3,2/3,IF($G20*1.05-ROUNDDOWN($G20*1.05,0)&gt;=1/3,1/3,0)),ROUNDDOWN($G20*1.05,0)))</f>
        <v>351</v>
      </c>
      <c r="J20" s="48"/>
      <c r="K20" s="49"/>
      <c r="L20" s="50"/>
      <c r="O20" s="46" t="str">
        <f>D20</f>
        <v>CHA</v>
      </c>
    </row>
    <row r="21" spans="1:16" x14ac:dyDescent="0.2">
      <c r="A21" s="44" t="s">
        <v>146</v>
      </c>
      <c r="B21" s="55">
        <v>18401</v>
      </c>
      <c r="C21" s="13" t="s">
        <v>1013</v>
      </c>
      <c r="D21" s="84" t="s">
        <v>17</v>
      </c>
      <c r="E21" s="47" t="s">
        <v>12</v>
      </c>
      <c r="F21" s="48"/>
      <c r="G21" s="69">
        <v>338</v>
      </c>
      <c r="H21" s="47">
        <f>IF(LEFT(E21,2)="DH",1,IF(LEFT(E21,2)="CA",2,IF(LEFT(E21,2)="1B",3,IF(LEFT(E21,2)="2B",4,IF(LEFT(E21,2)="3B",5,IF(LEFT(E21,2)="SS",6,IF(LEFT(E21,2)="LF",7,IF(LEFT(E21,2)="CF",8,IF(LEFT(E21,2)="RF",9,IF(LEFT(E21,2)="SP",10,IF(LEFT(E21,2)="RP",11,12)))))))))))</f>
        <v>9</v>
      </c>
      <c r="I21" s="53">
        <f>IF($G21="NC","NC",IF(OR(LEFT(E21,2)="RP",LEFT(E21,2)="SP"),ROUNDDOWN($G21*1.05,0)+IF($G21*1.05-ROUNDDOWN($G21*1.05,0)&gt;=2/3,2/3,IF($G21*1.05-ROUNDDOWN($G21*1.05,0)&gt;=1/3,1/3,0)),ROUNDDOWN($G21*1.05,0)))</f>
        <v>354</v>
      </c>
      <c r="J21" s="48"/>
      <c r="K21" s="48"/>
      <c r="L21" s="50"/>
      <c r="O21" s="46" t="str">
        <f>D21</f>
        <v>ATN</v>
      </c>
    </row>
    <row r="22" spans="1:16" x14ac:dyDescent="0.2">
      <c r="A22" s="44" t="s">
        <v>146</v>
      </c>
      <c r="B22" s="78">
        <v>9323</v>
      </c>
      <c r="C22" s="13" t="s">
        <v>590</v>
      </c>
      <c r="D22" s="82" t="s">
        <v>16</v>
      </c>
      <c r="E22" s="51" t="s">
        <v>13</v>
      </c>
      <c r="F22" s="13">
        <v>30</v>
      </c>
      <c r="G22" s="70">
        <v>155.33000000000001</v>
      </c>
      <c r="H22" s="47">
        <f>IF(LEFT(E22,2)="DH",1,IF(LEFT(E22,2)="CA",2,IF(LEFT(E22,2)="1B",3,IF(LEFT(E22,2)="2B",4,IF(LEFT(E22,2)="3B",5,IF(LEFT(E22,2)="SS",6,IF(LEFT(E22,2)="LF",7,IF(LEFT(E22,2)="CF",8,IF(LEFT(E22,2)="RF",9,IF(LEFT(E22,2)="SP",10,IF(LEFT(E22,2)="RP",11,12)))))))))))</f>
        <v>10</v>
      </c>
      <c r="I22" s="53">
        <f>IF($G22="NC","NC",IF(OR(LEFT(E22,2)="RP",LEFT(E22,2)="SP"),ROUNDDOWN($G22*1.05,0)+IF($G22*1.05-ROUNDDOWN($G22*1.05,0)&gt;=2/3,2/3,IF($G22*1.05-ROUNDDOWN($G22*1.05,0)&gt;=1/3,1/3,0)),ROUNDDOWN($G22*1.05,0)))</f>
        <v>163</v>
      </c>
      <c r="J22" s="48"/>
      <c r="K22" s="49"/>
      <c r="L22" s="50"/>
      <c r="O22" s="46" t="str">
        <f>D22</f>
        <v>TEA</v>
      </c>
    </row>
    <row r="23" spans="1:16" x14ac:dyDescent="0.2">
      <c r="A23" s="44" t="s">
        <v>146</v>
      </c>
      <c r="B23" s="78">
        <v>12880</v>
      </c>
      <c r="C23" s="13" t="s">
        <v>685</v>
      </c>
      <c r="D23" s="82" t="s">
        <v>7</v>
      </c>
      <c r="E23" s="51" t="s">
        <v>13</v>
      </c>
      <c r="F23" s="13">
        <v>26</v>
      </c>
      <c r="G23" s="70">
        <v>136.33000000000001</v>
      </c>
      <c r="H23" s="47">
        <f>IF(LEFT(E23,2)="DH",1,IF(LEFT(E23,2)="CA",2,IF(LEFT(E23,2)="1B",3,IF(LEFT(E23,2)="2B",4,IF(LEFT(E23,2)="3B",5,IF(LEFT(E23,2)="SS",6,IF(LEFT(E23,2)="LF",7,IF(LEFT(E23,2)="CF",8,IF(LEFT(E23,2)="RF",9,IF(LEFT(E23,2)="SP",10,IF(LEFT(E23,2)="RP",11,12)))))))))))</f>
        <v>10</v>
      </c>
      <c r="I23" s="53">
        <f>IF($G23="NC","NC",IF(OR(LEFT(E23,2)="RP",LEFT(E23,2)="SP"),ROUNDDOWN($G23*1.05,0)+IF($G23*1.05-ROUNDDOWN($G23*1.05,0)&gt;=2/3,2/3,IF($G23*1.05-ROUNDDOWN($G23*1.05,0)&gt;=1/3,1/3,0)),ROUNDDOWN($G23*1.05,0)))</f>
        <v>143</v>
      </c>
      <c r="J23" s="48"/>
      <c r="K23" s="49"/>
      <c r="L23" s="50"/>
      <c r="O23" s="46" t="str">
        <f>D23</f>
        <v>LAA</v>
      </c>
    </row>
    <row r="24" spans="1:16" x14ac:dyDescent="0.2">
      <c r="A24" s="44" t="s">
        <v>146</v>
      </c>
      <c r="B24" s="78">
        <v>13743</v>
      </c>
      <c r="C24" s="13" t="s">
        <v>736</v>
      </c>
      <c r="D24" s="82" t="s">
        <v>67</v>
      </c>
      <c r="E24" s="51" t="s">
        <v>13</v>
      </c>
      <c r="F24" s="13">
        <v>32</v>
      </c>
      <c r="G24" s="70">
        <v>195.33</v>
      </c>
      <c r="H24" s="51">
        <f>IF(LEFT(E24,2)="DH",1,IF(LEFT(E24,2)="CA",2,IF(LEFT(E24,2)="1B",3,IF(LEFT(E24,2)="2B",4,IF(LEFT(E24,2)="3B",5,IF(LEFT(E24,2)="SS",6,IF(LEFT(E24,2)="LF",7,IF(LEFT(E24,2)="CF",8,IF(LEFT(E24,2)="RF",9,IF(LEFT(E24,2)="SP",10,IF(LEFT(E24,2)="RP",11,12)))))))))))</f>
        <v>10</v>
      </c>
      <c r="I24" s="53">
        <f>IF($G24="NC","NC",IF(OR(LEFT(E24,2)="RP",LEFT(E24,2)="SP"),ROUNDDOWN($G24*1.05,0)+IF($G24*1.05-ROUNDDOWN($G24*1.05,0)&gt;=2/3,2/3,IF($G24*1.05-ROUNDDOWN($G24*1.05,0)&gt;=1/3,1/3,0)),ROUNDDOWN($G24*1.05,0)))</f>
        <v>205</v>
      </c>
      <c r="J24" s="48"/>
      <c r="K24" s="48"/>
      <c r="L24" s="50"/>
      <c r="O24" s="46" t="str">
        <f>D24</f>
        <v>NYA</v>
      </c>
    </row>
    <row r="25" spans="1:16" x14ac:dyDescent="0.2">
      <c r="A25" s="44" t="s">
        <v>146</v>
      </c>
      <c r="B25" s="78">
        <v>16162</v>
      </c>
      <c r="C25" s="13" t="s">
        <v>855</v>
      </c>
      <c r="D25" s="82" t="s">
        <v>139</v>
      </c>
      <c r="E25" s="47" t="s">
        <v>13</v>
      </c>
      <c r="F25" s="13">
        <v>12</v>
      </c>
      <c r="G25" s="70">
        <v>64.66</v>
      </c>
      <c r="H25" s="47">
        <f>IF(LEFT(E25,2)="DH",1,IF(LEFT(E25,2)="CA",2,IF(LEFT(E25,2)="1B",3,IF(LEFT(E25,2)="2B",4,IF(LEFT(E25,2)="3B",5,IF(LEFT(E25,2)="SS",6,IF(LEFT(E25,2)="LF",7,IF(LEFT(E25,2)="CF",8,IF(LEFT(E25,2)="RF",9,IF(LEFT(E25,2)="SP",10,IF(LEFT(E25,2)="RP",11,12)))))))))))</f>
        <v>10</v>
      </c>
      <c r="I25" s="53">
        <f>IF($G25="NC","NC",IF(OR(LEFT(E25,2)="RP",LEFT(E25,2)="SP"),ROUNDDOWN($G25*1.05,0)+IF($G25*1.05-ROUNDDOWN($G25*1.05,0)&gt;=2/3,2/3,IF($G25*1.05-ROUNDDOWN($G25*1.05,0)&gt;=1/3,1/3,0)),ROUNDDOWN($G25*1.05,0)))</f>
        <v>67.666666666666671</v>
      </c>
      <c r="J25" s="48"/>
      <c r="K25" s="48"/>
      <c r="L25" s="50"/>
      <c r="O25" s="46" t="str">
        <f>D25</f>
        <v>MLN</v>
      </c>
    </row>
    <row r="26" spans="1:16" x14ac:dyDescent="0.2">
      <c r="A26" s="44" t="s">
        <v>146</v>
      </c>
      <c r="B26" s="78">
        <v>16944</v>
      </c>
      <c r="C26" s="13" t="s">
        <v>909</v>
      </c>
      <c r="D26" s="82" t="s">
        <v>17</v>
      </c>
      <c r="E26" s="47" t="s">
        <v>13</v>
      </c>
      <c r="F26" s="13">
        <v>21</v>
      </c>
      <c r="G26" s="70">
        <v>115</v>
      </c>
      <c r="H26" s="47">
        <f>IF(LEFT(E26,2)="DH",1,IF(LEFT(E26,2)="CA",2,IF(LEFT(E26,2)="1B",3,IF(LEFT(E26,2)="2B",4,IF(LEFT(E26,2)="3B",5,IF(LEFT(E26,2)="SS",6,IF(LEFT(E26,2)="LF",7,IF(LEFT(E26,2)="CF",8,IF(LEFT(E26,2)="RF",9,IF(LEFT(E26,2)="SP",10,IF(LEFT(E26,2)="RP",11,12)))))))))))</f>
        <v>10</v>
      </c>
      <c r="I26" s="53">
        <f>IF($G26="NC","NC",IF(OR(LEFT(E26,2)="RP",LEFT(E26,2)="SP"),ROUNDDOWN($G26*1.05,0)+IF($G26*1.05-ROUNDDOWN($G26*1.05,0)&gt;=2/3,2/3,IF($G26*1.05-ROUNDDOWN($G26*1.05,0)&gt;=1/3,1/3,0)),ROUNDDOWN($G26*1.05,0)))</f>
        <v>120.66666666666667</v>
      </c>
      <c r="J26" s="48"/>
      <c r="K26" s="49"/>
      <c r="L26" s="50"/>
      <c r="O26" s="46" t="str">
        <f>D26</f>
        <v>ATN</v>
      </c>
    </row>
    <row r="27" spans="1:16" x14ac:dyDescent="0.2">
      <c r="A27" s="44" t="s">
        <v>146</v>
      </c>
      <c r="B27" s="78">
        <v>27498</v>
      </c>
      <c r="C27" s="13" t="s">
        <v>1758</v>
      </c>
      <c r="D27" s="82" t="s">
        <v>17</v>
      </c>
      <c r="E27" s="51" t="s">
        <v>13</v>
      </c>
      <c r="F27" s="13">
        <v>23</v>
      </c>
      <c r="G27" s="70">
        <v>125.33</v>
      </c>
      <c r="H27" s="51">
        <f>IF(LEFT(E27,2)="DH",1,IF(LEFT(E27,2)="CA",2,IF(LEFT(E27,2)="1B",3,IF(LEFT(E27,2)="2B",4,IF(LEFT(E27,2)="3B",5,IF(LEFT(E27,2)="SS",6,IF(LEFT(E27,2)="LF",7,IF(LEFT(E27,2)="CF",8,IF(LEFT(E27,2)="RF",9,IF(LEFT(E27,2)="SP",10,IF(LEFT(E27,2)="RP",11,12)))))))))))</f>
        <v>10</v>
      </c>
      <c r="I27" s="53">
        <f>IF($G27="NC","NC",IF(OR(LEFT(E27,2)="RP",LEFT(E27,2)="SP"),ROUNDDOWN($G27*1.05,0)+IF($G27*1.05-ROUNDDOWN($G27*1.05,0)&gt;=2/3,2/3,IF($G27*1.05-ROUNDDOWN($G27*1.05,0)&gt;=1/3,1/3,0)),ROUNDDOWN($G27*1.05,0)))</f>
        <v>131.33333333333334</v>
      </c>
      <c r="J27" s="48"/>
      <c r="K27" s="48"/>
      <c r="L27" s="50"/>
      <c r="O27" s="46" t="str">
        <f>D27</f>
        <v>ATN</v>
      </c>
    </row>
    <row r="28" spans="1:16" x14ac:dyDescent="0.2">
      <c r="A28" s="44" t="s">
        <v>146</v>
      </c>
      <c r="B28" s="78">
        <v>29960</v>
      </c>
      <c r="C28" s="13" t="s">
        <v>1915</v>
      </c>
      <c r="D28" s="82" t="s">
        <v>17</v>
      </c>
      <c r="E28" s="47" t="s">
        <v>13</v>
      </c>
      <c r="F28" s="13">
        <v>9</v>
      </c>
      <c r="G28" s="70">
        <v>44.33</v>
      </c>
      <c r="H28" s="51">
        <f>IF(LEFT(E28,2)="DH",1,IF(LEFT(E28,2)="CA",2,IF(LEFT(E28,2)="1B",3,IF(LEFT(E28,2)="2B",4,IF(LEFT(E28,2)="3B",5,IF(LEFT(E28,2)="SS",6,IF(LEFT(E28,2)="LF",7,IF(LEFT(E28,2)="CF",8,IF(LEFT(E28,2)="RF",9,IF(LEFT(E28,2)="SP",10,IF(LEFT(E28,2)="RP",11,12)))))))))))</f>
        <v>10</v>
      </c>
      <c r="I28" s="53">
        <f>IF($G28="NC","NC",IF(OR(LEFT(E28,2)="RP",LEFT(E28,2)="SP"),ROUNDDOWN($G28*1.05,0)+IF($G28*1.05-ROUNDDOWN($G28*1.05,0)&gt;=2/3,2/3,IF($G28*1.05-ROUNDDOWN($G28*1.05,0)&gt;=1/3,1/3,0)),ROUNDDOWN($G28*1.05,0)))</f>
        <v>46.333333333333336</v>
      </c>
      <c r="J28" s="48"/>
      <c r="K28" s="48"/>
      <c r="L28" s="50"/>
      <c r="O28" s="46" t="str">
        <f>D28</f>
        <v>ATN</v>
      </c>
    </row>
    <row r="29" spans="1:16" x14ac:dyDescent="0.2">
      <c r="A29" s="44" t="s">
        <v>146</v>
      </c>
      <c r="B29" s="78">
        <v>31846</v>
      </c>
      <c r="C29" s="13" t="s">
        <v>2030</v>
      </c>
      <c r="D29" s="82" t="s">
        <v>17</v>
      </c>
      <c r="E29" s="51" t="s">
        <v>13</v>
      </c>
      <c r="F29" s="13">
        <v>17</v>
      </c>
      <c r="G29" s="70">
        <v>110.66</v>
      </c>
      <c r="H29" s="47">
        <f>IF(LEFT(E29,2)="DH",1,IF(LEFT(E29,2)="CA",2,IF(LEFT(E29,2)="1B",3,IF(LEFT(E29,2)="2B",4,IF(LEFT(E29,2)="3B",5,IF(LEFT(E29,2)="SS",6,IF(LEFT(E29,2)="LF",7,IF(LEFT(E29,2)="CF",8,IF(LEFT(E29,2)="RF",9,IF(LEFT(E29,2)="SP",10,IF(LEFT(E29,2)="RP",11,12)))))))))))</f>
        <v>10</v>
      </c>
      <c r="I29" s="53">
        <f>IF($G29="NC","NC",IF(OR(LEFT(E29,2)="RP",LEFT(E29,2)="SP"),ROUNDDOWN($G29*1.05,0)+IF($G29*1.05-ROUNDDOWN($G29*1.05,0)&gt;=2/3,2/3,IF($G29*1.05-ROUNDDOWN($G29*1.05,0)&gt;=1/3,1/3,0)),ROUNDDOWN($G29*1.05,0)))</f>
        <v>116</v>
      </c>
      <c r="J29" s="48"/>
      <c r="K29" s="48"/>
      <c r="L29" s="50"/>
      <c r="O29" s="46" t="str">
        <f>D29</f>
        <v>ATN</v>
      </c>
    </row>
    <row r="30" spans="1:16" x14ac:dyDescent="0.2">
      <c r="A30" s="44" t="s">
        <v>146</v>
      </c>
      <c r="B30" s="78">
        <v>33527</v>
      </c>
      <c r="C30" s="13" t="s">
        <v>2061</v>
      </c>
      <c r="D30" s="82" t="s">
        <v>17</v>
      </c>
      <c r="E30" s="47" t="s">
        <v>527</v>
      </c>
      <c r="F30" s="13">
        <v>9</v>
      </c>
      <c r="G30" s="70">
        <v>56.33</v>
      </c>
      <c r="H30" s="51">
        <f>IF(LEFT(E30,2)="DH",1,IF(LEFT(E30,2)="CA",2,IF(LEFT(E30,2)="1B",3,IF(LEFT(E30,2)="2B",4,IF(LEFT(E30,2)="3B",5,IF(LEFT(E30,2)="SS",6,IF(LEFT(E30,2)="LF",7,IF(LEFT(E30,2)="CF",8,IF(LEFT(E30,2)="RF",9,IF(LEFT(E30,2)="SP",10,IF(LEFT(E30,2)="RP",11,12)))))))))))</f>
        <v>10</v>
      </c>
      <c r="I30" s="53">
        <f>IF($G30="NC","NC",IF(OR(LEFT(E30,2)="RP",LEFT(E30,2)="SP"),ROUNDDOWN($G30*1.05,0)+IF($G30*1.05-ROUNDDOWN($G30*1.05,0)&gt;=2/3,2/3,IF($G30*1.05-ROUNDDOWN($G30*1.05,0)&gt;=1/3,1/3,0)),ROUNDDOWN($G30*1.05,0)))</f>
        <v>59</v>
      </c>
      <c r="J30" s="48"/>
      <c r="K30" s="48"/>
      <c r="L30" s="50"/>
      <c r="O30" s="46" t="str">
        <f>D30</f>
        <v>ATN</v>
      </c>
    </row>
    <row r="31" spans="1:16" x14ac:dyDescent="0.2">
      <c r="A31" s="44" t="s">
        <v>146</v>
      </c>
      <c r="B31" s="78">
        <v>14332</v>
      </c>
      <c r="C31" s="13" t="s">
        <v>764</v>
      </c>
      <c r="D31" s="76" t="str">
        <f>P31</f>
        <v>MLN/ATN</v>
      </c>
      <c r="E31" s="47" t="s">
        <v>15</v>
      </c>
      <c r="F31" s="13">
        <v>0</v>
      </c>
      <c r="G31" s="70">
        <v>26.33</v>
      </c>
      <c r="H31" s="51">
        <f>IF(LEFT(E31,2)="DH",1,IF(LEFT(E31,2)="CA",2,IF(LEFT(E31,2)="1B",3,IF(LEFT(E31,2)="2B",4,IF(LEFT(E31,2)="3B",5,IF(LEFT(E31,2)="SS",6,IF(LEFT(E31,2)="LF",7,IF(LEFT(E31,2)="CF",8,IF(LEFT(E31,2)="RF",9,IF(LEFT(E31,2)="SP",10,IF(LEFT(E31,2)="RP",11,12)))))))))))</f>
        <v>11</v>
      </c>
      <c r="I31" s="53">
        <f>IF($G31="NC","NC",IF(OR(LEFT(E31,2)="RP",LEFT(E31,2)="SP"),ROUNDDOWN($G31*1.05,0)+IF($G31*1.05-ROUNDDOWN($G31*1.05,0)&gt;=2/3,2/3,IF($G31*1.05-ROUNDDOWN($G31*1.05,0)&gt;=1/3,1/3,0)),ROUNDDOWN($G31*1.05,0)))</f>
        <v>27.333333333333332</v>
      </c>
      <c r="J31" s="48"/>
      <c r="K31" s="48"/>
      <c r="L31" s="50"/>
      <c r="O31" s="46" t="str">
        <f>D31</f>
        <v>MLN/ATN</v>
      </c>
      <c r="P31" s="46" t="s">
        <v>430</v>
      </c>
    </row>
    <row r="32" spans="1:16" x14ac:dyDescent="0.2">
      <c r="A32" s="44" t="s">
        <v>146</v>
      </c>
      <c r="B32" s="78">
        <v>16258</v>
      </c>
      <c r="C32" s="13" t="s">
        <v>861</v>
      </c>
      <c r="D32" s="82" t="s">
        <v>17</v>
      </c>
      <c r="E32" s="47" t="s">
        <v>528</v>
      </c>
      <c r="F32" s="13">
        <v>2</v>
      </c>
      <c r="G32" s="70">
        <v>54.33</v>
      </c>
      <c r="H32" s="47">
        <f>IF(LEFT(E32,2)="DH",1,IF(LEFT(E32,2)="CA",2,IF(LEFT(E32,2)="1B",3,IF(LEFT(E32,2)="2B",4,IF(LEFT(E32,2)="3B",5,IF(LEFT(E32,2)="SS",6,IF(LEFT(E32,2)="LF",7,IF(LEFT(E32,2)="CF",8,IF(LEFT(E32,2)="RF",9,IF(LEFT(E32,2)="SP",10,IF(LEFT(E32,2)="RP",11,12)))))))))))</f>
        <v>11</v>
      </c>
      <c r="I32" s="53">
        <f>IF($G32="NC","NC",IF(OR(LEFT(E32,2)="RP",LEFT(E32,2)="SP"),ROUNDDOWN($G32*1.05,0)+IF($G32*1.05-ROUNDDOWN($G32*1.05,0)&gt;=2/3,2/3,IF($G32*1.05-ROUNDDOWN($G32*1.05,0)&gt;=1/3,1/3,0)),ROUNDDOWN($G32*1.05,0)))</f>
        <v>57</v>
      </c>
      <c r="J32" s="48"/>
      <c r="K32" s="49"/>
      <c r="L32" s="50"/>
      <c r="O32" s="46" t="str">
        <f>D32</f>
        <v>ATN</v>
      </c>
    </row>
    <row r="33" spans="1:16" x14ac:dyDescent="0.2">
      <c r="A33" s="44" t="s">
        <v>146</v>
      </c>
      <c r="B33" s="78">
        <v>17130</v>
      </c>
      <c r="C33" s="13" t="s">
        <v>920</v>
      </c>
      <c r="D33" s="82" t="s">
        <v>17</v>
      </c>
      <c r="E33" s="47" t="s">
        <v>15</v>
      </c>
      <c r="F33" s="13">
        <v>0</v>
      </c>
      <c r="G33" s="70">
        <v>67.33</v>
      </c>
      <c r="H33" s="47">
        <f>IF(LEFT(E33,2)="DH",1,IF(LEFT(E33,2)="CA",2,IF(LEFT(E33,2)="1B",3,IF(LEFT(E33,2)="2B",4,IF(LEFT(E33,2)="3B",5,IF(LEFT(E33,2)="SS",6,IF(LEFT(E33,2)="LF",7,IF(LEFT(E33,2)="CF",8,IF(LEFT(E33,2)="RF",9,IF(LEFT(E33,2)="SP",10,IF(LEFT(E33,2)="RP",11,12)))))))))))</f>
        <v>11</v>
      </c>
      <c r="I33" s="53">
        <f>IF($G33="NC","NC",IF(OR(LEFT(E33,2)="RP",LEFT(E33,2)="SP"),ROUNDDOWN($G33*1.05,0)+IF($G33*1.05-ROUNDDOWN($G33*1.05,0)&gt;=2/3,2/3,IF($G33*1.05-ROUNDDOWN($G33*1.05,0)&gt;=1/3,1/3,0)),ROUNDDOWN($G33*1.05,0)))</f>
        <v>70.666666666666671</v>
      </c>
      <c r="J33" s="48"/>
      <c r="K33" s="49"/>
      <c r="L33" s="50"/>
      <c r="O33" s="46" t="str">
        <f>D33</f>
        <v>ATN</v>
      </c>
    </row>
    <row r="34" spans="1:16" x14ac:dyDescent="0.2">
      <c r="A34" s="44" t="s">
        <v>146</v>
      </c>
      <c r="B34" s="78">
        <v>18297</v>
      </c>
      <c r="C34" s="13" t="s">
        <v>999</v>
      </c>
      <c r="D34" s="76" t="str">
        <f>P34</f>
        <v>CON/ATN</v>
      </c>
      <c r="E34" s="47" t="s">
        <v>15</v>
      </c>
      <c r="F34" s="13">
        <v>0</v>
      </c>
      <c r="G34" s="70">
        <v>72.66</v>
      </c>
      <c r="H34" s="51">
        <f>IF(LEFT(E34,2)="DH",1,IF(LEFT(E34,2)="CA",2,IF(LEFT(E34,2)="1B",3,IF(LEFT(E34,2)="2B",4,IF(LEFT(E34,2)="3B",5,IF(LEFT(E34,2)="SS",6,IF(LEFT(E34,2)="LF",7,IF(LEFT(E34,2)="CF",8,IF(LEFT(E34,2)="RF",9,IF(LEFT(E34,2)="SP",10,IF(LEFT(E34,2)="RP",11,12)))))))))))</f>
        <v>11</v>
      </c>
      <c r="I34" s="53">
        <f>IF($G34="NC","NC",IF(OR(LEFT(E34,2)="RP",LEFT(E34,2)="SP"),ROUNDDOWN($G34*1.05,0)+IF($G34*1.05-ROUNDDOWN($G34*1.05,0)&gt;=2/3,2/3,IF($G34*1.05-ROUNDDOWN($G34*1.05,0)&gt;=1/3,1/3,0)),ROUNDDOWN($G34*1.05,0)))</f>
        <v>76</v>
      </c>
      <c r="J34" s="48"/>
      <c r="K34" s="48"/>
      <c r="L34" s="50"/>
      <c r="O34" s="46" t="str">
        <f>D34</f>
        <v>CON/ATN</v>
      </c>
      <c r="P34" s="46" t="s">
        <v>507</v>
      </c>
    </row>
    <row r="35" spans="1:16" x14ac:dyDescent="0.2">
      <c r="A35" s="44" t="s">
        <v>146</v>
      </c>
      <c r="B35" s="78">
        <v>20191</v>
      </c>
      <c r="C35" s="13" t="s">
        <v>1208</v>
      </c>
      <c r="D35" s="82" t="s">
        <v>25</v>
      </c>
      <c r="E35" s="47" t="s">
        <v>15</v>
      </c>
      <c r="F35" s="13">
        <v>0</v>
      </c>
      <c r="G35" s="70">
        <v>72</v>
      </c>
      <c r="H35" s="47">
        <f>IF(LEFT(E35,2)="DH",1,IF(LEFT(E35,2)="CA",2,IF(LEFT(E35,2)="1B",3,IF(LEFT(E35,2)="2B",4,IF(LEFT(E35,2)="3B",5,IF(LEFT(E35,2)="SS",6,IF(LEFT(E35,2)="LF",7,IF(LEFT(E35,2)="CF",8,IF(LEFT(E35,2)="RF",9,IF(LEFT(E35,2)="SP",10,IF(LEFT(E35,2)="RP",11,12)))))))))))</f>
        <v>11</v>
      </c>
      <c r="I35" s="53">
        <f>IF($G35="NC","NC",IF(OR(LEFT(E35,2)="RP",LEFT(E35,2)="SP"),ROUNDDOWN($G35*1.05,0)+IF($G35*1.05-ROUNDDOWN($G35*1.05,0)&gt;=2/3,2/3,IF($G35*1.05-ROUNDDOWN($G35*1.05,0)&gt;=1/3,1/3,0)),ROUNDDOWN($G35*1.05,0)))</f>
        <v>75.333333333333329</v>
      </c>
      <c r="J35" s="48"/>
      <c r="K35" s="49"/>
      <c r="L35" s="50"/>
      <c r="O35" s="46" t="str">
        <f>D35</f>
        <v>BOA</v>
      </c>
    </row>
    <row r="36" spans="1:16" x14ac:dyDescent="0.2">
      <c r="A36" s="44" t="s">
        <v>146</v>
      </c>
      <c r="B36" s="78">
        <v>20385</v>
      </c>
      <c r="C36" s="13" t="s">
        <v>1232</v>
      </c>
      <c r="D36" s="82" t="s">
        <v>5</v>
      </c>
      <c r="E36" s="47" t="s">
        <v>15</v>
      </c>
      <c r="F36" s="13">
        <v>0</v>
      </c>
      <c r="G36" s="70">
        <v>47.66</v>
      </c>
      <c r="H36" s="47">
        <f>IF(LEFT(E36,2)="DH",1,IF(LEFT(E36,2)="CA",2,IF(LEFT(E36,2)="1B",3,IF(LEFT(E36,2)="2B",4,IF(LEFT(E36,2)="3B",5,IF(LEFT(E36,2)="SS",6,IF(LEFT(E36,2)="LF",7,IF(LEFT(E36,2)="CF",8,IF(LEFT(E36,2)="RF",9,IF(LEFT(E36,2)="SP",10,IF(LEFT(E36,2)="RP",11,12)))))))))))</f>
        <v>11</v>
      </c>
      <c r="I36" s="53">
        <f>IF($G36="NC","NC",IF(OR(LEFT(E36,2)="RP",LEFT(E36,2)="SP"),ROUNDDOWN($G36*1.05,0)+IF($G36*1.05-ROUNDDOWN($G36*1.05,0)&gt;=2/3,2/3,IF($G36*1.05-ROUNDDOWN($G36*1.05,0)&gt;=1/3,1/3,0)),ROUNDDOWN($G36*1.05,0)))</f>
        <v>50</v>
      </c>
      <c r="J36" s="48"/>
      <c r="K36" s="48"/>
      <c r="L36" s="50"/>
      <c r="O36" s="46" t="str">
        <f>D36</f>
        <v>PIN</v>
      </c>
    </row>
    <row r="37" spans="1:16" x14ac:dyDescent="0.2">
      <c r="A37" s="44" t="s">
        <v>146</v>
      </c>
      <c r="B37" s="78">
        <v>22717</v>
      </c>
      <c r="C37" s="13" t="s">
        <v>1420</v>
      </c>
      <c r="D37" s="82" t="s">
        <v>24</v>
      </c>
      <c r="E37" s="47" t="s">
        <v>15</v>
      </c>
      <c r="F37" s="13">
        <v>2</v>
      </c>
      <c r="G37" s="70">
        <v>64.66</v>
      </c>
      <c r="H37" s="47">
        <f>IF(LEFT(E37,2)="DH",1,IF(LEFT(E37,2)="CA",2,IF(LEFT(E37,2)="1B",3,IF(LEFT(E37,2)="2B",4,IF(LEFT(E37,2)="3B",5,IF(LEFT(E37,2)="SS",6,IF(LEFT(E37,2)="LF",7,IF(LEFT(E37,2)="CF",8,IF(LEFT(E37,2)="RF",9,IF(LEFT(E37,2)="SP",10,IF(LEFT(E37,2)="RP",11,12)))))))))))</f>
        <v>11</v>
      </c>
      <c r="I37" s="53">
        <f>IF($G37="NC","NC",IF(OR(LEFT(E37,2)="RP",LEFT(E37,2)="SP"),ROUNDDOWN($G37*1.05,0)+IF($G37*1.05-ROUNDDOWN($G37*1.05,0)&gt;=2/3,2/3,IF($G37*1.05-ROUNDDOWN($G37*1.05,0)&gt;=1/3,1/3,0)),ROUNDDOWN($G37*1.05,0)))</f>
        <v>67.666666666666671</v>
      </c>
      <c r="J37" s="48"/>
      <c r="K37" s="49"/>
      <c r="L37" s="50"/>
      <c r="O37" s="46" t="str">
        <f>D37</f>
        <v>KCA</v>
      </c>
    </row>
    <row r="38" spans="1:16" x14ac:dyDescent="0.2">
      <c r="A38" s="44" t="s">
        <v>146</v>
      </c>
      <c r="B38" s="78">
        <v>23363</v>
      </c>
      <c r="C38" s="13" t="s">
        <v>1452</v>
      </c>
      <c r="D38" s="82" t="s">
        <v>16</v>
      </c>
      <c r="E38" s="47" t="s">
        <v>15</v>
      </c>
      <c r="F38" s="13">
        <v>0</v>
      </c>
      <c r="G38" s="70">
        <v>64</v>
      </c>
      <c r="H38" s="47">
        <f>IF(LEFT(E38,2)="DH",1,IF(LEFT(E38,2)="CA",2,IF(LEFT(E38,2)="1B",3,IF(LEFT(E38,2)="2B",4,IF(LEFT(E38,2)="3B",5,IF(LEFT(E38,2)="SS",6,IF(LEFT(E38,2)="LF",7,IF(LEFT(E38,2)="CF",8,IF(LEFT(E38,2)="RF",9,IF(LEFT(E38,2)="SP",10,IF(LEFT(E38,2)="RP",11,12)))))))))))</f>
        <v>11</v>
      </c>
      <c r="I38" s="53">
        <f>IF($G38="NC","NC",IF(OR(LEFT(E38,2)="RP",LEFT(E38,2)="SP"),ROUNDDOWN($G38*1.05,0)+IF($G38*1.05-ROUNDDOWN($G38*1.05,0)&gt;=2/3,2/3,IF($G38*1.05-ROUNDDOWN($G38*1.05,0)&gt;=1/3,1/3,0)),ROUNDDOWN($G38*1.05,0)))</f>
        <v>67</v>
      </c>
      <c r="J38" s="48"/>
      <c r="K38" s="49"/>
      <c r="L38" s="50"/>
      <c r="O38" s="46" t="str">
        <f>D38</f>
        <v>TEA</v>
      </c>
    </row>
    <row r="39" spans="1:16" x14ac:dyDescent="0.2">
      <c r="A39" s="44" t="s">
        <v>146</v>
      </c>
      <c r="B39" s="78">
        <v>23550</v>
      </c>
      <c r="C39" s="13" t="s">
        <v>1467</v>
      </c>
      <c r="D39" s="82" t="s">
        <v>139</v>
      </c>
      <c r="E39" s="47" t="s">
        <v>528</v>
      </c>
      <c r="F39" s="13">
        <v>1</v>
      </c>
      <c r="G39" s="70">
        <v>66.66</v>
      </c>
      <c r="H39" s="47">
        <f>IF(LEFT(E39,2)="DH",1,IF(LEFT(E39,2)="CA",2,IF(LEFT(E39,2)="1B",3,IF(LEFT(E39,2)="2B",4,IF(LEFT(E39,2)="3B",5,IF(LEFT(E39,2)="SS",6,IF(LEFT(E39,2)="LF",7,IF(LEFT(E39,2)="CF",8,IF(LEFT(E39,2)="RF",9,IF(LEFT(E39,2)="SP",10,IF(LEFT(E39,2)="RP",11,12)))))))))))</f>
        <v>11</v>
      </c>
      <c r="I39" s="53">
        <f>IF($G39="NC","NC",IF(OR(LEFT(E39,2)="RP",LEFT(E39,2)="SP"),ROUNDDOWN($G39*1.05,0)+IF($G39*1.05-ROUNDDOWN($G39*1.05,0)&gt;=2/3,2/3,IF($G39*1.05-ROUNDDOWN($G39*1.05,0)&gt;=1/3,1/3,0)),ROUNDDOWN($G39*1.05,0)))</f>
        <v>69.666666666666671</v>
      </c>
      <c r="J39" s="48"/>
      <c r="K39" s="49"/>
      <c r="L39" s="50"/>
      <c r="O39" s="46" t="str">
        <f>D39</f>
        <v>MLN</v>
      </c>
    </row>
    <row r="40" spans="1:16" x14ac:dyDescent="0.2">
      <c r="A40" s="44" t="s">
        <v>146</v>
      </c>
      <c r="B40" s="78">
        <v>23793</v>
      </c>
      <c r="C40" s="13" t="s">
        <v>1485</v>
      </c>
      <c r="D40" s="82" t="s">
        <v>5</v>
      </c>
      <c r="E40" s="47" t="s">
        <v>528</v>
      </c>
      <c r="F40" s="13">
        <v>8</v>
      </c>
      <c r="G40" s="70">
        <v>69.66</v>
      </c>
      <c r="H40" s="47">
        <f>IF(LEFT(E40,2)="DH",1,IF(LEFT(E40,2)="CA",2,IF(LEFT(E40,2)="1B",3,IF(LEFT(E40,2)="2B",4,IF(LEFT(E40,2)="3B",5,IF(LEFT(E40,2)="SS",6,IF(LEFT(E40,2)="LF",7,IF(LEFT(E40,2)="CF",8,IF(LEFT(E40,2)="RF",9,IF(LEFT(E40,2)="SP",10,IF(LEFT(E40,2)="RP",11,12)))))))))))</f>
        <v>11</v>
      </c>
      <c r="I40" s="53">
        <f>IF($G40="NC","NC",IF(OR(LEFT(E40,2)="RP",LEFT(E40,2)="SP"),ROUNDDOWN($G40*1.05,0)+IF($G40*1.05-ROUNDDOWN($G40*1.05,0)&gt;=2/3,2/3,IF($G40*1.05-ROUNDDOWN($G40*1.05,0)&gt;=1/3,1/3,0)),ROUNDDOWN($G40*1.05,0)))</f>
        <v>73</v>
      </c>
      <c r="J40" s="48"/>
      <c r="K40" s="49"/>
      <c r="L40" s="50"/>
      <c r="O40" s="46" t="str">
        <f>D40</f>
        <v>PIN</v>
      </c>
    </row>
    <row r="41" spans="1:16" x14ac:dyDescent="0.2">
      <c r="A41" s="44" t="s">
        <v>146</v>
      </c>
      <c r="B41" s="78">
        <v>27932</v>
      </c>
      <c r="C41" s="13" t="s">
        <v>1832</v>
      </c>
      <c r="D41" s="82" t="s">
        <v>73</v>
      </c>
      <c r="E41" s="47" t="s">
        <v>528</v>
      </c>
      <c r="F41" s="13">
        <v>5</v>
      </c>
      <c r="G41" s="70">
        <v>57</v>
      </c>
      <c r="H41" s="47">
        <f>IF(LEFT(E41,2)="DH",1,IF(LEFT(E41,2)="CA",2,IF(LEFT(E41,2)="1B",3,IF(LEFT(E41,2)="2B",4,IF(LEFT(E41,2)="3B",5,IF(LEFT(E41,2)="SS",6,IF(LEFT(E41,2)="LF",7,IF(LEFT(E41,2)="CF",8,IF(LEFT(E41,2)="RF",9,IF(LEFT(E41,2)="SP",10,IF(LEFT(E41,2)="RP",11,12)))))))))))</f>
        <v>11</v>
      </c>
      <c r="I41" s="53">
        <f>IF($G41="NC","NC",IF(OR(LEFT(E41,2)="RP",LEFT(E41,2)="SP"),ROUNDDOWN($G41*1.05,0)+IF($G41*1.05-ROUNDDOWN($G41*1.05,0)&gt;=2/3,2/3,IF($G41*1.05-ROUNDDOWN($G41*1.05,0)&gt;=1/3,1/3,0)),ROUNDDOWN($G41*1.05,0)))</f>
        <v>59.666666666666664</v>
      </c>
      <c r="J41" s="48"/>
      <c r="K41" s="49"/>
      <c r="L41" s="50"/>
      <c r="O41" s="46" t="str">
        <f>D41</f>
        <v>TBA</v>
      </c>
    </row>
    <row r="42" spans="1:16" x14ac:dyDescent="0.2">
      <c r="A42" s="44" t="s">
        <v>147</v>
      </c>
      <c r="B42" s="55">
        <v>9774</v>
      </c>
      <c r="C42" s="13" t="s">
        <v>591</v>
      </c>
      <c r="D42" s="84" t="s">
        <v>123</v>
      </c>
      <c r="E42" s="51" t="s">
        <v>165</v>
      </c>
      <c r="F42" s="48"/>
      <c r="G42" s="69">
        <v>190</v>
      </c>
      <c r="H42" s="51">
        <f>IF(LEFT(E42,2)="DH",1,IF(LEFT(E42,2)="CA",2,IF(LEFT(E42,2)="1B",3,IF(LEFT(E42,2)="2B",4,IF(LEFT(E42,2)="3B",5,IF(LEFT(E42,2)="SS",6,IF(LEFT(E42,2)="LF",7,IF(LEFT(E42,2)="CF",8,IF(LEFT(E42,2)="RF",9,IF(LEFT(E42,2)="SP",10,IF(LEFT(E42,2)="RP",11,12)))))))))))</f>
        <v>2</v>
      </c>
      <c r="I42" s="53">
        <f>IF($G42="NC","NC",IF(OR(LEFT(E42,2)="RP",LEFT(E42,2)="SP"),ROUNDDOWN($G42*1.05,0)+IF($G42*1.05-ROUNDDOWN($G42*1.05,0)&gt;=2/3,2/3,IF($G42*1.05-ROUNDDOWN($G42*1.05,0)&gt;=1/3,1/3,0)),ROUNDDOWN($G42*1.05,0)))</f>
        <v>199</v>
      </c>
      <c r="J42" s="48"/>
      <c r="K42" s="48"/>
      <c r="L42" s="50"/>
      <c r="O42" s="46" t="str">
        <f>D42</f>
        <v>MNA</v>
      </c>
    </row>
    <row r="43" spans="1:16" x14ac:dyDescent="0.2">
      <c r="A43" s="44" t="s">
        <v>147</v>
      </c>
      <c r="B43" s="55">
        <v>26288</v>
      </c>
      <c r="C43" s="13" t="s">
        <v>1690</v>
      </c>
      <c r="D43" s="84" t="s">
        <v>23</v>
      </c>
      <c r="E43" s="47" t="s">
        <v>165</v>
      </c>
      <c r="F43" s="48"/>
      <c r="G43" s="69">
        <v>322</v>
      </c>
      <c r="H43" s="47">
        <f>IF(LEFT(E43,2)="DH",1,IF(LEFT(E43,2)="CA",2,IF(LEFT(E43,2)="1B",3,IF(LEFT(E43,2)="2B",4,IF(LEFT(E43,2)="3B",5,IF(LEFT(E43,2)="SS",6,IF(LEFT(E43,2)="LF",7,IF(LEFT(E43,2)="CF",8,IF(LEFT(E43,2)="RF",9,IF(LEFT(E43,2)="SP",10,IF(LEFT(E43,2)="RP",11,12)))))))))))</f>
        <v>2</v>
      </c>
      <c r="I43" s="53">
        <f>IF($G43="NC","NC",IF(OR(LEFT(E43,2)="RP",LEFT(E43,2)="SP"),ROUNDDOWN($G43*1.05,0)+IF($G43*1.05-ROUNDDOWN($G43*1.05,0)&gt;=2/3,2/3,IF($G43*1.05-ROUNDDOWN($G43*1.05,0)&gt;=1/3,1/3,0)),ROUNDDOWN($G43*1.05,0)))</f>
        <v>338</v>
      </c>
      <c r="J43" s="48"/>
      <c r="K43" s="49"/>
      <c r="L43" s="50"/>
      <c r="O43" s="46" t="str">
        <f>D43</f>
        <v>BAA</v>
      </c>
    </row>
    <row r="44" spans="1:16" x14ac:dyDescent="0.2">
      <c r="A44" s="44" t="s">
        <v>147</v>
      </c>
      <c r="B44" s="55">
        <v>28824</v>
      </c>
      <c r="C44" s="13" t="s">
        <v>1850</v>
      </c>
      <c r="D44" s="84" t="s">
        <v>23</v>
      </c>
      <c r="E44" s="47" t="s">
        <v>165</v>
      </c>
      <c r="F44" s="48"/>
      <c r="G44" s="69">
        <v>109</v>
      </c>
      <c r="H44" s="47">
        <f>IF(LEFT(E44,2)="DH",1,IF(LEFT(E44,2)="CA",2,IF(LEFT(E44,2)="1B",3,IF(LEFT(E44,2)="2B",4,IF(LEFT(E44,2)="3B",5,IF(LEFT(E44,2)="SS",6,IF(LEFT(E44,2)="LF",7,IF(LEFT(E44,2)="CF",8,IF(LEFT(E44,2)="RF",9,IF(LEFT(E44,2)="SP",10,IF(LEFT(E44,2)="RP",11,12)))))))))))</f>
        <v>2</v>
      </c>
      <c r="I44" s="53">
        <f>IF($G44="NC","NC",IF(OR(LEFT(E44,2)="RP",LEFT(E44,2)="SP"),ROUNDDOWN($G44*1.05,0)+IF($G44*1.05-ROUNDDOWN($G44*1.05,0)&gt;=2/3,2/3,IF($G44*1.05-ROUNDDOWN($G44*1.05,0)&gt;=1/3,1/3,0)),ROUNDDOWN($G44*1.05,0)))</f>
        <v>114</v>
      </c>
      <c r="J44" s="48"/>
      <c r="K44" s="48"/>
      <c r="L44" s="50"/>
      <c r="O44" s="46" t="str">
        <f>D44</f>
        <v>BAA</v>
      </c>
    </row>
    <row r="45" spans="1:16" x14ac:dyDescent="0.2">
      <c r="A45" s="44" t="s">
        <v>147</v>
      </c>
      <c r="B45" s="55">
        <v>19251</v>
      </c>
      <c r="C45" s="13" t="s">
        <v>1048</v>
      </c>
      <c r="D45" s="84" t="s">
        <v>22</v>
      </c>
      <c r="E45" s="47" t="s">
        <v>4</v>
      </c>
      <c r="F45" s="47"/>
      <c r="G45" s="69">
        <v>624</v>
      </c>
      <c r="H45" s="47">
        <f>IF(LEFT(E45,2)="DH",1,IF(LEFT(E45,2)="CA",2,IF(LEFT(E45,2)="1B",3,IF(LEFT(E45,2)="2B",4,IF(LEFT(E45,2)="3B",5,IF(LEFT(E45,2)="SS",6,IF(LEFT(E45,2)="LF",7,IF(LEFT(E45,2)="CF",8,IF(LEFT(E45,2)="RF",9,IF(LEFT(E45,2)="SP",10,IF(LEFT(E45,2)="RP",11,12)))))))))))</f>
        <v>3</v>
      </c>
      <c r="I45" s="53">
        <f>IF($G45="NC","NC",IF(OR(LEFT(E45,2)="RP",LEFT(E45,2)="SP"),ROUNDDOWN($G45*1.05,0)+IF($G45*1.05-ROUNDDOWN($G45*1.05,0)&gt;=2/3,2/3,IF($G45*1.05-ROUNDDOWN($G45*1.05,0)&gt;=1/3,1/3,0)),ROUNDDOWN($G45*1.05,0)))</f>
        <v>655</v>
      </c>
      <c r="J45" s="48"/>
      <c r="K45" s="49"/>
      <c r="L45" s="50"/>
      <c r="O45" s="46" t="str">
        <f>D45</f>
        <v>NYN</v>
      </c>
    </row>
    <row r="46" spans="1:16" x14ac:dyDescent="0.2">
      <c r="A46" s="44" t="s">
        <v>147</v>
      </c>
      <c r="B46" s="55">
        <v>27615</v>
      </c>
      <c r="C46" s="13" t="s">
        <v>1781</v>
      </c>
      <c r="D46" s="84" t="s">
        <v>19</v>
      </c>
      <c r="E46" s="47" t="s">
        <v>330</v>
      </c>
      <c r="F46" s="48"/>
      <c r="G46" s="69">
        <v>497</v>
      </c>
      <c r="H46" s="47">
        <f>IF(LEFT(E46,2)="DH",1,IF(LEFT(E46,2)="CA",2,IF(LEFT(E46,2)="1B",3,IF(LEFT(E46,2)="2B",4,IF(LEFT(E46,2)="3B",5,IF(LEFT(E46,2)="SS",6,IF(LEFT(E46,2)="LF",7,IF(LEFT(E46,2)="CF",8,IF(LEFT(E46,2)="RF",9,IF(LEFT(E46,2)="SP",10,IF(LEFT(E46,2)="RP",11,12)))))))))))</f>
        <v>3</v>
      </c>
      <c r="I46" s="53">
        <f>IF($G46="NC","NC",IF(OR(LEFT(E46,2)="RP",LEFT(E46,2)="SP"),ROUNDDOWN($G46*1.05,0)+IF($G46*1.05-ROUNDDOWN($G46*1.05,0)&gt;=2/3,2/3,IF($G46*1.05-ROUNDDOWN($G46*1.05,0)&gt;=1/3,1/3,0)),ROUNDDOWN($G46*1.05,0)))</f>
        <v>521</v>
      </c>
      <c r="J46" s="48"/>
      <c r="K46" s="49"/>
      <c r="L46" s="50"/>
      <c r="O46" s="46" t="str">
        <f>D46</f>
        <v>SLN</v>
      </c>
    </row>
    <row r="47" spans="1:16" x14ac:dyDescent="0.2">
      <c r="A47" s="44" t="s">
        <v>147</v>
      </c>
      <c r="B47" s="55">
        <v>28312</v>
      </c>
      <c r="C47" s="13" t="s">
        <v>1844</v>
      </c>
      <c r="D47" s="84" t="s">
        <v>23</v>
      </c>
      <c r="E47" s="47" t="s">
        <v>4</v>
      </c>
      <c r="F47" s="48"/>
      <c r="G47" s="69">
        <v>263</v>
      </c>
      <c r="H47" s="47">
        <f>IF(LEFT(E47,2)="DH",1,IF(LEFT(E47,2)="CA",2,IF(LEFT(E47,2)="1B",3,IF(LEFT(E47,2)="2B",4,IF(LEFT(E47,2)="3B",5,IF(LEFT(E47,2)="SS",6,IF(LEFT(E47,2)="LF",7,IF(LEFT(E47,2)="CF",8,IF(LEFT(E47,2)="RF",9,IF(LEFT(E47,2)="SP",10,IF(LEFT(E47,2)="RP",11,12)))))))))))</f>
        <v>3</v>
      </c>
      <c r="I47" s="53">
        <f>IF($G47="NC","NC",IF(OR(LEFT(E47,2)="RP",LEFT(E47,2)="SP"),ROUNDDOWN($G47*1.05,0)+IF($G47*1.05-ROUNDDOWN($G47*1.05,0)&gt;=2/3,2/3,IF($G47*1.05-ROUNDDOWN($G47*1.05,0)&gt;=1/3,1/3,0)),ROUNDDOWN($G47*1.05,0)))</f>
        <v>276</v>
      </c>
      <c r="J47" s="48"/>
      <c r="K47" s="49"/>
      <c r="L47" s="50"/>
      <c r="O47" s="46" t="str">
        <f>D47</f>
        <v>BAA</v>
      </c>
    </row>
    <row r="48" spans="1:16" x14ac:dyDescent="0.2">
      <c r="A48" s="44" t="s">
        <v>147</v>
      </c>
      <c r="B48" s="55">
        <v>31781</v>
      </c>
      <c r="C48" s="13" t="s">
        <v>2020</v>
      </c>
      <c r="D48" s="84" t="s">
        <v>23</v>
      </c>
      <c r="E48" s="51" t="s">
        <v>6</v>
      </c>
      <c r="F48" s="51"/>
      <c r="G48" s="69">
        <v>586</v>
      </c>
      <c r="H48" s="51">
        <f>IF(LEFT(E48,2)="DH",1,IF(LEFT(E48,2)="CA",2,IF(LEFT(E48,2)="1B",3,IF(LEFT(E48,2)="2B",4,IF(LEFT(E48,2)="3B",5,IF(LEFT(E48,2)="SS",6,IF(LEFT(E48,2)="LF",7,IF(LEFT(E48,2)="CF",8,IF(LEFT(E48,2)="RF",9,IF(LEFT(E48,2)="SP",10,IF(LEFT(E48,2)="RP",11,12)))))))))))</f>
        <v>4</v>
      </c>
      <c r="I48" s="53">
        <f>IF($G48="NC","NC",IF(OR(LEFT(E48,2)="RP",LEFT(E48,2)="SP"),ROUNDDOWN($G48*1.05,0)+IF($G48*1.05-ROUNDDOWN($G48*1.05,0)&gt;=2/3,2/3,IF($G48*1.05-ROUNDDOWN($G48*1.05,0)&gt;=1/3,1/3,0)),ROUNDDOWN($G48*1.05,0)))</f>
        <v>615</v>
      </c>
      <c r="J48" s="48"/>
      <c r="K48" s="48"/>
      <c r="L48" s="50"/>
      <c r="O48" s="46" t="str">
        <f>D48</f>
        <v>BAA</v>
      </c>
    </row>
    <row r="49" spans="1:16" x14ac:dyDescent="0.2">
      <c r="A49" s="44" t="s">
        <v>147</v>
      </c>
      <c r="B49" s="55">
        <v>27815</v>
      </c>
      <c r="C49" s="13" t="s">
        <v>1820</v>
      </c>
      <c r="D49" s="84" t="s">
        <v>23</v>
      </c>
      <c r="E49" s="51" t="s">
        <v>8</v>
      </c>
      <c r="F49" s="48"/>
      <c r="G49" s="69">
        <v>328</v>
      </c>
      <c r="H49" s="51">
        <f>IF(LEFT(E49,2)="DH",1,IF(LEFT(E49,2)="CA",2,IF(LEFT(E49,2)="1B",3,IF(LEFT(E49,2)="2B",4,IF(LEFT(E49,2)="3B",5,IF(LEFT(E49,2)="SS",6,IF(LEFT(E49,2)="LF",7,IF(LEFT(E49,2)="CF",8,IF(LEFT(E49,2)="RF",9,IF(LEFT(E49,2)="SP",10,IF(LEFT(E49,2)="RP",11,12)))))))))))</f>
        <v>5</v>
      </c>
      <c r="I49" s="53">
        <f>IF($G49="NC","NC",IF(OR(LEFT(E49,2)="RP",LEFT(E49,2)="SP"),ROUNDDOWN($G49*1.05,0)+IF($G49*1.05-ROUNDDOWN($G49*1.05,0)&gt;=2/3,2/3,IF($G49*1.05-ROUNDDOWN($G49*1.05,0)&gt;=1/3,1/3,0)),ROUNDDOWN($G49*1.05,0)))</f>
        <v>344</v>
      </c>
      <c r="J49" s="48"/>
      <c r="K49" s="48"/>
      <c r="L49" s="50"/>
      <c r="O49" s="46" t="str">
        <f>D49</f>
        <v>BAA</v>
      </c>
    </row>
    <row r="50" spans="1:16" x14ac:dyDescent="0.2">
      <c r="A50" s="44" t="s">
        <v>147</v>
      </c>
      <c r="B50" s="55">
        <v>23401</v>
      </c>
      <c r="C50" s="13" t="s">
        <v>1458</v>
      </c>
      <c r="D50" s="76" t="str">
        <f>P50</f>
        <v>TBA/NYA</v>
      </c>
      <c r="E50" s="47" t="s">
        <v>344</v>
      </c>
      <c r="F50" s="48"/>
      <c r="G50" s="69">
        <v>314</v>
      </c>
      <c r="H50" s="47">
        <f>IF(LEFT(E50,2)="DH",1,IF(LEFT(E50,2)="CA",2,IF(LEFT(E50,2)="1B",3,IF(LEFT(E50,2)="2B",4,IF(LEFT(E50,2)="3B",5,IF(LEFT(E50,2)="SS",6,IF(LEFT(E50,2)="LF",7,IF(LEFT(E50,2)="CF",8,IF(LEFT(E50,2)="RF",9,IF(LEFT(E50,2)="SP",10,IF(LEFT(E50,2)="RP",11,12)))))))))))</f>
        <v>6</v>
      </c>
      <c r="I50" s="53">
        <f>IF($G50="NC","NC",IF(OR(LEFT(E50,2)="RP",LEFT(E50,2)="SP"),ROUNDDOWN($G50*1.05,0)+IF($G50*1.05-ROUNDDOWN($G50*1.05,0)&gt;=2/3,2/3,IF($G50*1.05-ROUNDDOWN($G50*1.05,0)&gt;=1/3,1/3,0)),ROUNDDOWN($G50*1.05,0)))</f>
        <v>329</v>
      </c>
      <c r="J50" s="48"/>
      <c r="K50" s="49"/>
      <c r="L50" s="50"/>
      <c r="O50" s="46" t="str">
        <f>D50</f>
        <v>TBA/NYA</v>
      </c>
      <c r="P50" s="46" t="s">
        <v>438</v>
      </c>
    </row>
    <row r="51" spans="1:16" x14ac:dyDescent="0.2">
      <c r="A51" s="44" t="s">
        <v>147</v>
      </c>
      <c r="B51" s="55">
        <v>26289</v>
      </c>
      <c r="C51" s="13" t="s">
        <v>1691</v>
      </c>
      <c r="D51" s="84" t="s">
        <v>23</v>
      </c>
      <c r="E51" s="47" t="s">
        <v>9</v>
      </c>
      <c r="F51" s="47"/>
      <c r="G51" s="69">
        <v>577</v>
      </c>
      <c r="H51" s="47">
        <f>IF(LEFT(E51,2)="DH",1,IF(LEFT(E51,2)="CA",2,IF(LEFT(E51,2)="1B",3,IF(LEFT(E51,2)="2B",4,IF(LEFT(E51,2)="3B",5,IF(LEFT(E51,2)="SS",6,IF(LEFT(E51,2)="LF",7,IF(LEFT(E51,2)="CF",8,IF(LEFT(E51,2)="RF",9,IF(LEFT(E51,2)="SP",10,IF(LEFT(E51,2)="RP",11,12)))))))))))</f>
        <v>6</v>
      </c>
      <c r="I51" s="53">
        <f>IF($G51="NC","NC",IF(OR(LEFT(E51,2)="RP",LEFT(E51,2)="SP"),ROUNDDOWN($G51*1.05,0)+IF($G51*1.05-ROUNDDOWN($G51*1.05,0)&gt;=2/3,2/3,IF($G51*1.05-ROUNDDOWN($G51*1.05,0)&gt;=1/3,1/3,0)),ROUNDDOWN($G51*1.05,0)))</f>
        <v>605</v>
      </c>
      <c r="J51" s="48"/>
      <c r="K51" s="49"/>
      <c r="L51" s="50"/>
      <c r="O51" s="46" t="str">
        <f>D51</f>
        <v>BAA</v>
      </c>
    </row>
    <row r="52" spans="1:16" x14ac:dyDescent="0.2">
      <c r="A52" s="44" t="s">
        <v>147</v>
      </c>
      <c r="B52" s="55">
        <v>19556</v>
      </c>
      <c r="C52" s="13" t="s">
        <v>1106</v>
      </c>
      <c r="D52" s="84" t="s">
        <v>94</v>
      </c>
      <c r="E52" s="47" t="s">
        <v>10</v>
      </c>
      <c r="F52" s="48"/>
      <c r="G52" s="69">
        <v>165</v>
      </c>
      <c r="H52" s="47">
        <f>IF(LEFT(E52,2)="DH",1,IF(LEFT(E52,2)="CA",2,IF(LEFT(E52,2)="1B",3,IF(LEFT(E52,2)="2B",4,IF(LEFT(E52,2)="3B",5,IF(LEFT(E52,2)="SS",6,IF(LEFT(E52,2)="LF",7,IF(LEFT(E52,2)="CF",8,IF(LEFT(E52,2)="RF",9,IF(LEFT(E52,2)="SP",10,IF(LEFT(E52,2)="RP",11,12)))))))))))</f>
        <v>7</v>
      </c>
      <c r="I52" s="53">
        <f>IF($G52="NC","NC",IF(OR(LEFT(E52,2)="RP",LEFT(E52,2)="SP"),ROUNDDOWN($G52*1.05,0)+IF($G52*1.05-ROUNDDOWN($G52*1.05,0)&gt;=2/3,2/3,IF($G52*1.05-ROUNDDOWN($G52*1.05,0)&gt;=1/3,1/3,0)),ROUNDDOWN($G52*1.05,0)))</f>
        <v>173</v>
      </c>
      <c r="J52" s="48"/>
      <c r="K52" s="49"/>
      <c r="L52" s="50"/>
      <c r="O52" s="46" t="str">
        <f>D52</f>
        <v>HOA</v>
      </c>
    </row>
    <row r="53" spans="1:16" x14ac:dyDescent="0.2">
      <c r="A53" s="44" t="s">
        <v>147</v>
      </c>
      <c r="B53" s="55">
        <v>31166</v>
      </c>
      <c r="C53" s="13" t="s">
        <v>1963</v>
      </c>
      <c r="D53" s="84" t="s">
        <v>23</v>
      </c>
      <c r="E53" s="51" t="s">
        <v>105</v>
      </c>
      <c r="F53" s="48"/>
      <c r="G53" s="69">
        <v>156</v>
      </c>
      <c r="H53" s="51">
        <f>IF(LEFT(E53,2)="DH",1,IF(LEFT(E53,2)="CA",2,IF(LEFT(E53,2)="1B",3,IF(LEFT(E53,2)="2B",4,IF(LEFT(E53,2)="3B",5,IF(LEFT(E53,2)="SS",6,IF(LEFT(E53,2)="LF",7,IF(LEFT(E53,2)="CF",8,IF(LEFT(E53,2)="RF",9,IF(LEFT(E53,2)="SP",10,IF(LEFT(E53,2)="RP",11,12)))))))))))</f>
        <v>7</v>
      </c>
      <c r="I53" s="53">
        <f>IF($G53="NC","NC",IF(OR(LEFT(E53,2)="RP",LEFT(E53,2)="SP"),ROUNDDOWN($G53*1.05,0)+IF($G53*1.05-ROUNDDOWN($G53*1.05,0)&gt;=2/3,2/3,IF($G53*1.05-ROUNDDOWN($G53*1.05,0)&gt;=1/3,1/3,0)),ROUNDDOWN($G53*1.05,0)))</f>
        <v>163</v>
      </c>
      <c r="J53" s="48"/>
      <c r="K53" s="48"/>
      <c r="L53" s="50"/>
      <c r="O53" s="46" t="str">
        <f>D53</f>
        <v>BAA</v>
      </c>
    </row>
    <row r="54" spans="1:16" x14ac:dyDescent="0.2">
      <c r="A54" s="44" t="s">
        <v>147</v>
      </c>
      <c r="B54" s="55">
        <v>31695</v>
      </c>
      <c r="C54" s="13" t="s">
        <v>2011</v>
      </c>
      <c r="D54" s="84" t="s">
        <v>23</v>
      </c>
      <c r="E54" s="47" t="s">
        <v>105</v>
      </c>
      <c r="F54" s="48"/>
      <c r="G54" s="69">
        <v>110</v>
      </c>
      <c r="H54" s="47">
        <f>IF(LEFT(E54,2)="DH",1,IF(LEFT(E54,2)="CA",2,IF(LEFT(E54,2)="1B",3,IF(LEFT(E54,2)="2B",4,IF(LEFT(E54,2)="3B",5,IF(LEFT(E54,2)="SS",6,IF(LEFT(E54,2)="LF",7,IF(LEFT(E54,2)="CF",8,IF(LEFT(E54,2)="RF",9,IF(LEFT(E54,2)="SP",10,IF(LEFT(E54,2)="RP",11,12)))))))))))</f>
        <v>7</v>
      </c>
      <c r="I54" s="53">
        <f>IF($G54="NC","NC",IF(OR(LEFT(E54,2)="RP",LEFT(E54,2)="SP"),ROUNDDOWN($G54*1.05,0)+IF($G54*1.05-ROUNDDOWN($G54*1.05,0)&gt;=2/3,2/3,IF($G54*1.05-ROUNDDOWN($G54*1.05,0)&gt;=1/3,1/3,0)),ROUNDDOWN($G54*1.05,0)))</f>
        <v>115</v>
      </c>
      <c r="J54" s="48"/>
      <c r="K54" s="49"/>
      <c r="L54" s="50"/>
      <c r="O54" s="46" t="str">
        <f>D54</f>
        <v>BAA</v>
      </c>
    </row>
    <row r="55" spans="1:16" x14ac:dyDescent="0.2">
      <c r="A55" s="44" t="s">
        <v>147</v>
      </c>
      <c r="B55" s="55">
        <v>26368</v>
      </c>
      <c r="C55" s="13" t="s">
        <v>1701</v>
      </c>
      <c r="D55" s="84" t="s">
        <v>69</v>
      </c>
      <c r="E55" s="51" t="s">
        <v>126</v>
      </c>
      <c r="F55" s="52"/>
      <c r="G55" s="69">
        <v>307</v>
      </c>
      <c r="H55" s="51">
        <f>IF(LEFT(E55,2)="DH",1,IF(LEFT(E55,2)="CA",2,IF(LEFT(E55,2)="1B",3,IF(LEFT(E55,2)="2B",4,IF(LEFT(E55,2)="3B",5,IF(LEFT(E55,2)="SS",6,IF(LEFT(E55,2)="LF",7,IF(LEFT(E55,2)="CF",8,IF(LEFT(E55,2)="RF",9,IF(LEFT(E55,2)="SP",10,IF(LEFT(E55,2)="RP",11,12)))))))))))</f>
        <v>8</v>
      </c>
      <c r="I55" s="53">
        <f>IF($G55="NC","NC",IF(OR(LEFT(E55,2)="RP",LEFT(E55,2)="SP"),ROUNDDOWN($G55*1.05,0)+IF($G55*1.05-ROUNDDOWN($G55*1.05,0)&gt;=2/3,2/3,IF($G55*1.05-ROUNDDOWN($G55*1.05,0)&gt;=1/3,1/3,0)),ROUNDDOWN($G55*1.05,0)))</f>
        <v>322</v>
      </c>
      <c r="J55" s="48"/>
      <c r="K55" s="48"/>
      <c r="L55" s="50"/>
      <c r="O55" s="46" t="str">
        <f>D55</f>
        <v>OAA</v>
      </c>
    </row>
    <row r="56" spans="1:16" x14ac:dyDescent="0.2">
      <c r="A56" s="44" t="s">
        <v>147</v>
      </c>
      <c r="B56" s="55">
        <v>29591</v>
      </c>
      <c r="C56" s="13" t="s">
        <v>1871</v>
      </c>
      <c r="D56" s="84" t="s">
        <v>23</v>
      </c>
      <c r="E56" s="51" t="s">
        <v>128</v>
      </c>
      <c r="F56" s="52"/>
      <c r="G56" s="69">
        <v>327</v>
      </c>
      <c r="H56" s="51">
        <f>IF(LEFT(E56,2)="DH",1,IF(LEFT(E56,2)="CA",2,IF(LEFT(E56,2)="1B",3,IF(LEFT(E56,2)="2B",4,IF(LEFT(E56,2)="3B",5,IF(LEFT(E56,2)="SS",6,IF(LEFT(E56,2)="LF",7,IF(LEFT(E56,2)="CF",8,IF(LEFT(E56,2)="RF",9,IF(LEFT(E56,2)="SP",10,IF(LEFT(E56,2)="RP",11,12)))))))))))</f>
        <v>8</v>
      </c>
      <c r="I56" s="53">
        <f>IF($G56="NC","NC",IF(OR(LEFT(E56,2)="RP",LEFT(E56,2)="SP"),ROUNDDOWN($G56*1.05,0)+IF($G56*1.05-ROUNDDOWN($G56*1.05,0)&gt;=2/3,2/3,IF($G56*1.05-ROUNDDOWN($G56*1.05,0)&gt;=1/3,1/3,0)),ROUNDDOWN($G56*1.05,0)))</f>
        <v>343</v>
      </c>
      <c r="J56" s="48"/>
      <c r="K56" s="48"/>
      <c r="L56" s="50"/>
      <c r="O56" s="46" t="str">
        <f>D56</f>
        <v>BAA</v>
      </c>
    </row>
    <row r="57" spans="1:16" x14ac:dyDescent="0.2">
      <c r="A57" s="44" t="s">
        <v>147</v>
      </c>
      <c r="B57" s="55">
        <v>18345</v>
      </c>
      <c r="C57" s="13" t="s">
        <v>1004</v>
      </c>
      <c r="D57" s="84" t="s">
        <v>68</v>
      </c>
      <c r="E57" s="47" t="s">
        <v>12</v>
      </c>
      <c r="F57" s="48"/>
      <c r="G57" s="69">
        <v>500</v>
      </c>
      <c r="H57" s="47">
        <f>IF(LEFT(E57,2)="DH",1,IF(LEFT(E57,2)="CA",2,IF(LEFT(E57,2)="1B",3,IF(LEFT(E57,2)="2B",4,IF(LEFT(E57,2)="3B",5,IF(LEFT(E57,2)="SS",6,IF(LEFT(E57,2)="LF",7,IF(LEFT(E57,2)="CF",8,IF(LEFT(E57,2)="RF",9,IF(LEFT(E57,2)="SP",10,IF(LEFT(E57,2)="RP",11,12)))))))))))</f>
        <v>9</v>
      </c>
      <c r="I57" s="53">
        <f>IF($G57="NC","NC",IF(OR(LEFT(E57,2)="RP",LEFT(E57,2)="SP"),ROUNDDOWN($G57*1.05,0)+IF($G57*1.05-ROUNDDOWN($G57*1.05,0)&gt;=2/3,2/3,IF($G57*1.05-ROUNDDOWN($G57*1.05,0)&gt;=1/3,1/3,0)),ROUNDDOWN($G57*1.05,0)))</f>
        <v>525</v>
      </c>
      <c r="J57" s="48"/>
      <c r="K57" s="48"/>
      <c r="L57" s="50"/>
      <c r="O57" s="46" t="str">
        <f>D57</f>
        <v>CHN</v>
      </c>
    </row>
    <row r="58" spans="1:16" x14ac:dyDescent="0.2">
      <c r="A58" s="44" t="s">
        <v>147</v>
      </c>
      <c r="B58" s="55">
        <v>24257</v>
      </c>
      <c r="C58" s="13" t="s">
        <v>1503</v>
      </c>
      <c r="D58" s="84" t="s">
        <v>124</v>
      </c>
      <c r="E58" s="47" t="s">
        <v>12</v>
      </c>
      <c r="F58" s="48"/>
      <c r="G58" s="69">
        <v>148</v>
      </c>
      <c r="H58" s="47">
        <f>IF(LEFT(E58,2)="DH",1,IF(LEFT(E58,2)="CA",2,IF(LEFT(E58,2)="1B",3,IF(LEFT(E58,2)="2B",4,IF(LEFT(E58,2)="3B",5,IF(LEFT(E58,2)="SS",6,IF(LEFT(E58,2)="LF",7,IF(LEFT(E58,2)="CF",8,IF(LEFT(E58,2)="RF",9,IF(LEFT(E58,2)="SP",10,IF(LEFT(E58,2)="RP",11,12)))))))))))</f>
        <v>9</v>
      </c>
      <c r="I58" s="53">
        <f>IF($G58="NC","NC",IF(OR(LEFT(E58,2)="RP",LEFT(E58,2)="SP"),ROUNDDOWN($G58*1.05,0)+IF($G58*1.05-ROUNDDOWN($G58*1.05,0)&gt;=2/3,2/3,IF($G58*1.05-ROUNDDOWN($G58*1.05,0)&gt;=1/3,1/3,0)),ROUNDDOWN($G58*1.05,0)))</f>
        <v>155</v>
      </c>
      <c r="J58" s="48"/>
      <c r="K58" s="49"/>
      <c r="L58" s="50"/>
      <c r="O58" s="46" t="str">
        <f>D58</f>
        <v>CLA</v>
      </c>
    </row>
    <row r="59" spans="1:16" x14ac:dyDescent="0.2">
      <c r="A59" s="44" t="s">
        <v>147</v>
      </c>
      <c r="B59" s="55">
        <v>27475</v>
      </c>
      <c r="C59" s="13" t="s">
        <v>1745</v>
      </c>
      <c r="D59" s="84" t="s">
        <v>19</v>
      </c>
      <c r="E59" s="47" t="s">
        <v>12</v>
      </c>
      <c r="F59" s="48"/>
      <c r="G59" s="69">
        <v>363</v>
      </c>
      <c r="H59" s="47">
        <f>IF(LEFT(E59,2)="DH",1,IF(LEFT(E59,2)="CA",2,IF(LEFT(E59,2)="1B",3,IF(LEFT(E59,2)="2B",4,IF(LEFT(E59,2)="3B",5,IF(LEFT(E59,2)="SS",6,IF(LEFT(E59,2)="LF",7,IF(LEFT(E59,2)="CF",8,IF(LEFT(E59,2)="RF",9,IF(LEFT(E59,2)="SP",10,IF(LEFT(E59,2)="RP",11,12)))))))))))</f>
        <v>9</v>
      </c>
      <c r="I59" s="53">
        <f>IF($G59="NC","NC",IF(OR(LEFT(E59,2)="RP",LEFT(E59,2)="SP"),ROUNDDOWN($G59*1.05,0)+IF($G59*1.05-ROUNDDOWN($G59*1.05,0)&gt;=2/3,2/3,IF($G59*1.05-ROUNDDOWN($G59*1.05,0)&gt;=1/3,1/3,0)),ROUNDDOWN($G59*1.05,0)))</f>
        <v>381</v>
      </c>
      <c r="J59" s="48"/>
      <c r="K59" s="48"/>
      <c r="L59" s="50"/>
      <c r="O59" s="46" t="str">
        <f>D59</f>
        <v>SLN</v>
      </c>
    </row>
    <row r="60" spans="1:16" x14ac:dyDescent="0.2">
      <c r="A60" s="44" t="s">
        <v>147</v>
      </c>
      <c r="B60" s="78">
        <v>11674</v>
      </c>
      <c r="C60" s="13" t="s">
        <v>638</v>
      </c>
      <c r="D60" s="82" t="s">
        <v>68</v>
      </c>
      <c r="E60" s="47" t="s">
        <v>13</v>
      </c>
      <c r="F60" s="13">
        <v>23</v>
      </c>
      <c r="G60" s="70">
        <v>129.66</v>
      </c>
      <c r="H60" s="47">
        <f>IF(LEFT(E60,2)="DH",1,IF(LEFT(E60,2)="CA",2,IF(LEFT(E60,2)="1B",3,IF(LEFT(E60,2)="2B",4,IF(LEFT(E60,2)="3B",5,IF(LEFT(E60,2)="SS",6,IF(LEFT(E60,2)="LF",7,IF(LEFT(E60,2)="CF",8,IF(LEFT(E60,2)="RF",9,IF(LEFT(E60,2)="SP",10,IF(LEFT(E60,2)="RP",11,12)))))))))))</f>
        <v>10</v>
      </c>
      <c r="I60" s="53">
        <f>IF($G60="NC","NC",IF(OR(LEFT(E60,2)="RP",LEFT(E60,2)="SP"),ROUNDDOWN($G60*1.05,0)+IF($G60*1.05-ROUNDDOWN($G60*1.05,0)&gt;=2/3,2/3,IF($G60*1.05-ROUNDDOWN($G60*1.05,0)&gt;=1/3,1/3,0)),ROUNDDOWN($G60*1.05,0)))</f>
        <v>136</v>
      </c>
      <c r="J60" s="48"/>
      <c r="K60" s="49"/>
      <c r="L60" s="50"/>
      <c r="O60" s="46" t="str">
        <f>D60</f>
        <v>CHN</v>
      </c>
    </row>
    <row r="61" spans="1:16" x14ac:dyDescent="0.2">
      <c r="A61" s="44" t="s">
        <v>147</v>
      </c>
      <c r="B61" s="78">
        <v>13164</v>
      </c>
      <c r="C61" s="13" t="s">
        <v>700</v>
      </c>
      <c r="D61" s="82" t="s">
        <v>65</v>
      </c>
      <c r="E61" s="51" t="s">
        <v>13</v>
      </c>
      <c r="F61" s="13">
        <v>29</v>
      </c>
      <c r="G61" s="70">
        <v>154.33000000000001</v>
      </c>
      <c r="H61" s="51">
        <f>IF(LEFT(E61,2)="DH",1,IF(LEFT(E61,2)="CA",2,IF(LEFT(E61,2)="1B",3,IF(LEFT(E61,2)="2B",4,IF(LEFT(E61,2)="3B",5,IF(LEFT(E61,2)="SS",6,IF(LEFT(E61,2)="LF",7,IF(LEFT(E61,2)="CF",8,IF(LEFT(E61,2)="RF",9,IF(LEFT(E61,2)="SP",10,IF(LEFT(E61,2)="RP",11,12)))))))))))</f>
        <v>10</v>
      </c>
      <c r="I61" s="53">
        <f>IF($G61="NC","NC",IF(OR(LEFT(E61,2)="RP",LEFT(E61,2)="SP"),ROUNDDOWN($G61*1.05,0)+IF($G61*1.05-ROUNDDOWN($G61*1.05,0)&gt;=2/3,2/3,IF($G61*1.05-ROUNDDOWN($G61*1.05,0)&gt;=1/3,1/3,0)),ROUNDDOWN($G61*1.05,0)))</f>
        <v>162</v>
      </c>
      <c r="J61" s="48"/>
      <c r="K61" s="48"/>
      <c r="L61" s="50"/>
      <c r="O61" s="46" t="str">
        <f>D61</f>
        <v>ARN</v>
      </c>
    </row>
    <row r="62" spans="1:16" x14ac:dyDescent="0.2">
      <c r="A62" s="44" t="s">
        <v>147</v>
      </c>
      <c r="B62" s="78">
        <v>14120</v>
      </c>
      <c r="C62" s="13" t="s">
        <v>754</v>
      </c>
      <c r="D62" s="82" t="s">
        <v>94</v>
      </c>
      <c r="E62" s="47" t="s">
        <v>527</v>
      </c>
      <c r="F62" s="13">
        <v>13</v>
      </c>
      <c r="G62" s="70">
        <v>55.33</v>
      </c>
      <c r="H62" s="47">
        <f>IF(LEFT(E62,2)="DH",1,IF(LEFT(E62,2)="CA",2,IF(LEFT(E62,2)="1B",3,IF(LEFT(E62,2)="2B",4,IF(LEFT(E62,2)="3B",5,IF(LEFT(E62,2)="SS",6,IF(LEFT(E62,2)="LF",7,IF(LEFT(E62,2)="CF",8,IF(LEFT(E62,2)="RF",9,IF(LEFT(E62,2)="SP",10,IF(LEFT(E62,2)="RP",11,12)))))))))))</f>
        <v>10</v>
      </c>
      <c r="I62" s="53">
        <f>IF($G62="NC","NC",IF(OR(LEFT(E62,2)="RP",LEFT(E62,2)="SP"),ROUNDDOWN($G62*1.05,0)+IF($G62*1.05-ROUNDDOWN($G62*1.05,0)&gt;=2/3,2/3,IF($G62*1.05-ROUNDDOWN($G62*1.05,0)&gt;=1/3,1/3,0)),ROUNDDOWN($G62*1.05,0)))</f>
        <v>58</v>
      </c>
      <c r="J62" s="48"/>
      <c r="K62" s="49"/>
      <c r="L62" s="50"/>
      <c r="O62" s="46" t="str">
        <f>D62</f>
        <v>HOA</v>
      </c>
    </row>
    <row r="63" spans="1:16" x14ac:dyDescent="0.2">
      <c r="A63" s="44" t="s">
        <v>147</v>
      </c>
      <c r="B63" s="78">
        <v>14374</v>
      </c>
      <c r="C63" s="13" t="s">
        <v>767</v>
      </c>
      <c r="D63" s="82" t="s">
        <v>70</v>
      </c>
      <c r="E63" s="47" t="s">
        <v>13</v>
      </c>
      <c r="F63" s="13">
        <v>18</v>
      </c>
      <c r="G63" s="70">
        <v>90.33</v>
      </c>
      <c r="H63" s="47">
        <f>IF(LEFT(E63,2)="DH",1,IF(LEFT(E63,2)="CA",2,IF(LEFT(E63,2)="1B",3,IF(LEFT(E63,2)="2B",4,IF(LEFT(E63,2)="3B",5,IF(LEFT(E63,2)="SS",6,IF(LEFT(E63,2)="LF",7,IF(LEFT(E63,2)="CF",8,IF(LEFT(E63,2)="RF",9,IF(LEFT(E63,2)="SP",10,IF(LEFT(E63,2)="RP",11,12)))))))))))</f>
        <v>10</v>
      </c>
      <c r="I63" s="53">
        <f>IF($G63="NC","NC",IF(OR(LEFT(E63,2)="RP",LEFT(E63,2)="SP"),ROUNDDOWN($G63*1.05,0)+IF($G63*1.05-ROUNDDOWN($G63*1.05,0)&gt;=2/3,2/3,IF($G63*1.05-ROUNDDOWN($G63*1.05,0)&gt;=1/3,1/3,0)),ROUNDDOWN($G63*1.05,0)))</f>
        <v>94.666666666666671</v>
      </c>
      <c r="J63" s="48"/>
      <c r="K63" s="49"/>
      <c r="L63" s="50"/>
      <c r="O63" s="46" t="str">
        <f>D63</f>
        <v>LAN</v>
      </c>
    </row>
    <row r="64" spans="1:16" x14ac:dyDescent="0.2">
      <c r="A64" s="44" t="s">
        <v>147</v>
      </c>
      <c r="B64" s="78">
        <v>18684</v>
      </c>
      <c r="C64" s="13" t="s">
        <v>1026</v>
      </c>
      <c r="D64" s="82" t="s">
        <v>140</v>
      </c>
      <c r="E64" s="51" t="s">
        <v>13</v>
      </c>
      <c r="F64" s="13">
        <v>31</v>
      </c>
      <c r="G64" s="70">
        <v>174.66</v>
      </c>
      <c r="H64" s="51">
        <f>IF(LEFT(E64,2)="DH",1,IF(LEFT(E64,2)="CA",2,IF(LEFT(E64,2)="1B",3,IF(LEFT(E64,2)="2B",4,IF(LEFT(E64,2)="3B",5,IF(LEFT(E64,2)="SS",6,IF(LEFT(E64,2)="LF",7,IF(LEFT(E64,2)="CF",8,IF(LEFT(E64,2)="RF",9,IF(LEFT(E64,2)="SP",10,IF(LEFT(E64,2)="RP",11,12)))))))))))</f>
        <v>10</v>
      </c>
      <c r="I64" s="53">
        <f>IF($G64="NC","NC",IF(OR(LEFT(E64,2)="RP",LEFT(E64,2)="SP"),ROUNDDOWN($G64*1.05,0)+IF($G64*1.05-ROUNDDOWN($G64*1.05,0)&gt;=2/3,2/3,IF($G64*1.05-ROUNDDOWN($G64*1.05,0)&gt;=1/3,1/3,0)),ROUNDDOWN($G64*1.05,0)))</f>
        <v>183.33333333333334</v>
      </c>
      <c r="J64" s="48"/>
      <c r="K64" s="48"/>
      <c r="L64" s="50"/>
      <c r="O64" s="46" t="str">
        <f>D64</f>
        <v>MMN</v>
      </c>
    </row>
    <row r="65" spans="1:16" x14ac:dyDescent="0.2">
      <c r="A65" s="44" t="s">
        <v>147</v>
      </c>
      <c r="B65" s="78">
        <v>19361</v>
      </c>
      <c r="C65" s="13" t="s">
        <v>1081</v>
      </c>
      <c r="D65" s="82" t="s">
        <v>65</v>
      </c>
      <c r="E65" s="47" t="s">
        <v>13</v>
      </c>
      <c r="F65" s="13">
        <v>11</v>
      </c>
      <c r="G65" s="70">
        <v>64.33</v>
      </c>
      <c r="H65" s="47">
        <f>IF(LEFT(E65,2)="DH",1,IF(LEFT(E65,2)="CA",2,IF(LEFT(E65,2)="1B",3,IF(LEFT(E65,2)="2B",4,IF(LEFT(E65,2)="3B",5,IF(LEFT(E65,2)="SS",6,IF(LEFT(E65,2)="LF",7,IF(LEFT(E65,2)="CF",8,IF(LEFT(E65,2)="RF",9,IF(LEFT(E65,2)="SP",10,IF(LEFT(E65,2)="RP",11,12)))))))))))</f>
        <v>10</v>
      </c>
      <c r="I65" s="53">
        <f>IF($G65="NC","NC",IF(OR(LEFT(E65,2)="RP",LEFT(E65,2)="SP"),ROUNDDOWN($G65*1.05,0)+IF($G65*1.05-ROUNDDOWN($G65*1.05,0)&gt;=2/3,2/3,IF($G65*1.05-ROUNDDOWN($G65*1.05,0)&gt;=1/3,1/3,0)),ROUNDDOWN($G65*1.05,0)))</f>
        <v>67.333333333333329</v>
      </c>
      <c r="J65" s="48"/>
      <c r="K65" s="49"/>
      <c r="L65" s="50"/>
      <c r="O65" s="46" t="str">
        <f>D65</f>
        <v>ARN</v>
      </c>
    </row>
    <row r="66" spans="1:16" x14ac:dyDescent="0.2">
      <c r="A66" s="44" t="s">
        <v>147</v>
      </c>
      <c r="B66" s="78">
        <v>22286</v>
      </c>
      <c r="C66" s="13" t="s">
        <v>1391</v>
      </c>
      <c r="D66" s="82" t="s">
        <v>23</v>
      </c>
      <c r="E66" s="47" t="s">
        <v>13</v>
      </c>
      <c r="F66" s="13">
        <v>18</v>
      </c>
      <c r="G66" s="70">
        <v>109.66</v>
      </c>
      <c r="H66" s="47">
        <f>IF(LEFT(E66,2)="DH",1,IF(LEFT(E66,2)="CA",2,IF(LEFT(E66,2)="1B",3,IF(LEFT(E66,2)="2B",4,IF(LEFT(E66,2)="3B",5,IF(LEFT(E66,2)="SS",6,IF(LEFT(E66,2)="LF",7,IF(LEFT(E66,2)="CF",8,IF(LEFT(E66,2)="RF",9,IF(LEFT(E66,2)="SP",10,IF(LEFT(E66,2)="RP",11,12)))))))))))</f>
        <v>10</v>
      </c>
      <c r="I66" s="53">
        <f>IF($G66="NC","NC",IF(OR(LEFT(E66,2)="RP",LEFT(E66,2)="SP"),ROUNDDOWN($G66*1.05,0)+IF($G66*1.05-ROUNDDOWN($G66*1.05,0)&gt;=2/3,2/3,IF($G66*1.05-ROUNDDOWN($G66*1.05,0)&gt;=1/3,1/3,0)),ROUNDDOWN($G66*1.05,0)))</f>
        <v>115</v>
      </c>
      <c r="J66" s="48"/>
      <c r="K66" s="48"/>
      <c r="L66" s="50"/>
      <c r="O66" s="46" t="str">
        <f>D66</f>
        <v>BAA</v>
      </c>
    </row>
    <row r="67" spans="1:16" x14ac:dyDescent="0.2">
      <c r="A67" s="44" t="s">
        <v>147</v>
      </c>
      <c r="B67" s="78">
        <v>24586</v>
      </c>
      <c r="C67" s="13" t="s">
        <v>1517</v>
      </c>
      <c r="D67" s="82" t="s">
        <v>23</v>
      </c>
      <c r="E67" s="47" t="s">
        <v>13</v>
      </c>
      <c r="F67" s="13">
        <v>6</v>
      </c>
      <c r="G67" s="70">
        <v>32</v>
      </c>
      <c r="H67" s="47">
        <f>IF(LEFT(E67,2)="DH",1,IF(LEFT(E67,2)="CA",2,IF(LEFT(E67,2)="1B",3,IF(LEFT(E67,2)="2B",4,IF(LEFT(E67,2)="3B",5,IF(LEFT(E67,2)="SS",6,IF(LEFT(E67,2)="LF",7,IF(LEFT(E67,2)="CF",8,IF(LEFT(E67,2)="RF",9,IF(LEFT(E67,2)="SP",10,IF(LEFT(E67,2)="RP",11,12)))))))))))</f>
        <v>10</v>
      </c>
      <c r="I67" s="53">
        <f>IF($G67="NC","NC",IF(OR(LEFT(E67,2)="RP",LEFT(E67,2)="SP"),ROUNDDOWN($G67*1.05,0)+IF($G67*1.05-ROUNDDOWN($G67*1.05,0)&gt;=2/3,2/3,IF($G67*1.05-ROUNDDOWN($G67*1.05,0)&gt;=1/3,1/3,0)),ROUNDDOWN($G67*1.05,0)))</f>
        <v>33.333333333333336</v>
      </c>
      <c r="J67" s="48"/>
      <c r="K67" s="48"/>
      <c r="L67" s="50"/>
      <c r="O67" s="46" t="str">
        <f>D67</f>
        <v>BAA</v>
      </c>
    </row>
    <row r="68" spans="1:16" x14ac:dyDescent="0.2">
      <c r="A68" s="44" t="s">
        <v>147</v>
      </c>
      <c r="B68" s="78">
        <v>26419</v>
      </c>
      <c r="C68" s="13" t="s">
        <v>1708</v>
      </c>
      <c r="D68" s="82" t="s">
        <v>64</v>
      </c>
      <c r="E68" s="51" t="s">
        <v>527</v>
      </c>
      <c r="F68" s="13">
        <v>12</v>
      </c>
      <c r="G68" s="70">
        <v>58.66</v>
      </c>
      <c r="H68" s="51">
        <f>IF(LEFT(E68,2)="DH",1,IF(LEFT(E68,2)="CA",2,IF(LEFT(E68,2)="1B",3,IF(LEFT(E68,2)="2B",4,IF(LEFT(E68,2)="3B",5,IF(LEFT(E68,2)="SS",6,IF(LEFT(E68,2)="LF",7,IF(LEFT(E68,2)="CF",8,IF(LEFT(E68,2)="RF",9,IF(LEFT(E68,2)="SP",10,IF(LEFT(E68,2)="RP",11,12)))))))))))</f>
        <v>10</v>
      </c>
      <c r="I68" s="53">
        <f>IF($G68="NC","NC",IF(OR(LEFT(E68,2)="RP",LEFT(E68,2)="SP"),ROUNDDOWN($G68*1.05,0)+IF($G68*1.05-ROUNDDOWN($G68*1.05,0)&gt;=2/3,2/3,IF($G68*1.05-ROUNDDOWN($G68*1.05,0)&gt;=1/3,1/3,0)),ROUNDDOWN($G68*1.05,0)))</f>
        <v>61.333333333333336</v>
      </c>
      <c r="J68" s="48"/>
      <c r="K68" s="48"/>
      <c r="L68" s="50"/>
      <c r="O68" s="46" t="str">
        <f>D68</f>
        <v>CON</v>
      </c>
    </row>
    <row r="69" spans="1:16" x14ac:dyDescent="0.2">
      <c r="A69" s="44" t="s">
        <v>147</v>
      </c>
      <c r="B69" s="78">
        <v>27474</v>
      </c>
      <c r="C69" s="13" t="s">
        <v>1744</v>
      </c>
      <c r="D69" s="82" t="s">
        <v>140</v>
      </c>
      <c r="E69" s="47" t="s">
        <v>13</v>
      </c>
      <c r="F69" s="13">
        <v>12</v>
      </c>
      <c r="G69" s="70">
        <v>64.66</v>
      </c>
      <c r="H69" s="47">
        <f>IF(LEFT(E69,2)="DH",1,IF(LEFT(E69,2)="CA",2,IF(LEFT(E69,2)="1B",3,IF(LEFT(E69,2)="2B",4,IF(LEFT(E69,2)="3B",5,IF(LEFT(E69,2)="SS",6,IF(LEFT(E69,2)="LF",7,IF(LEFT(E69,2)="CF",8,IF(LEFT(E69,2)="RF",9,IF(LEFT(E69,2)="SP",10,IF(LEFT(E69,2)="RP",11,12)))))))))))</f>
        <v>10</v>
      </c>
      <c r="I69" s="53">
        <f>IF($G69="NC","NC",IF(OR(LEFT(E69,2)="RP",LEFT(E69,2)="SP"),ROUNDDOWN($G69*1.05,0)+IF($G69*1.05-ROUNDDOWN($G69*1.05,0)&gt;=2/3,2/3,IF($G69*1.05-ROUNDDOWN($G69*1.05,0)&gt;=1/3,1/3,0)),ROUNDDOWN($G69*1.05,0)))</f>
        <v>67.666666666666671</v>
      </c>
      <c r="J69" s="48"/>
      <c r="K69" s="49"/>
      <c r="L69" s="50"/>
      <c r="O69" s="46" t="str">
        <f>D69</f>
        <v>MMN</v>
      </c>
    </row>
    <row r="70" spans="1:16" x14ac:dyDescent="0.2">
      <c r="A70" s="44" t="s">
        <v>147</v>
      </c>
      <c r="B70" s="78">
        <v>27819</v>
      </c>
      <c r="C70" s="13" t="s">
        <v>1821</v>
      </c>
      <c r="D70" s="82" t="s">
        <v>23</v>
      </c>
      <c r="E70" s="47" t="s">
        <v>13</v>
      </c>
      <c r="F70" s="13">
        <v>12</v>
      </c>
      <c r="G70" s="70">
        <v>57.66</v>
      </c>
      <c r="H70" s="47">
        <f>IF(LEFT(E70,2)="DH",1,IF(LEFT(E70,2)="CA",2,IF(LEFT(E70,2)="1B",3,IF(LEFT(E70,2)="2B",4,IF(LEFT(E70,2)="3B",5,IF(LEFT(E70,2)="SS",6,IF(LEFT(E70,2)="LF",7,IF(LEFT(E70,2)="CF",8,IF(LEFT(E70,2)="RF",9,IF(LEFT(E70,2)="SP",10,IF(LEFT(E70,2)="RP",11,12)))))))))))</f>
        <v>10</v>
      </c>
      <c r="I70" s="53">
        <f>IF($G70="NC","NC",IF(OR(LEFT(E70,2)="RP",LEFT(E70,2)="SP"),ROUNDDOWN($G70*1.05,0)+IF($G70*1.05-ROUNDDOWN($G70*1.05,0)&gt;=2/3,2/3,IF($G70*1.05-ROUNDDOWN($G70*1.05,0)&gt;=1/3,1/3,0)),ROUNDDOWN($G70*1.05,0)))</f>
        <v>60.333333333333336</v>
      </c>
      <c r="J70" s="48"/>
      <c r="K70" s="49"/>
      <c r="L70" s="50"/>
      <c r="O70" s="46" t="str">
        <f>D70</f>
        <v>BAA</v>
      </c>
    </row>
    <row r="71" spans="1:16" x14ac:dyDescent="0.2">
      <c r="A71" s="44" t="s">
        <v>147</v>
      </c>
      <c r="B71" s="78">
        <v>7048</v>
      </c>
      <c r="C71" s="13" t="s">
        <v>574</v>
      </c>
      <c r="D71" s="82" t="s">
        <v>67</v>
      </c>
      <c r="E71" s="47" t="s">
        <v>15</v>
      </c>
      <c r="F71" s="13">
        <v>0</v>
      </c>
      <c r="G71" s="70">
        <v>48</v>
      </c>
      <c r="H71" s="51">
        <f>IF(LEFT(E71,2)="DH",1,IF(LEFT(E71,2)="CA",2,IF(LEFT(E71,2)="1B",3,IF(LEFT(E71,2)="2B",4,IF(LEFT(E71,2)="3B",5,IF(LEFT(E71,2)="SS",6,IF(LEFT(E71,2)="LF",7,IF(LEFT(E71,2)="CF",8,IF(LEFT(E71,2)="RF",9,IF(LEFT(E71,2)="SP",10,IF(LEFT(E71,2)="RP",11,12)))))))))))</f>
        <v>11</v>
      </c>
      <c r="I71" s="53">
        <f>IF($G71="NC","NC",IF(OR(LEFT(E71,2)="RP",LEFT(E71,2)="SP"),ROUNDDOWN($G71*1.05,0)+IF($G71*1.05-ROUNDDOWN($G71*1.05,0)&gt;=2/3,2/3,IF($G71*1.05-ROUNDDOWN($G71*1.05,0)&gt;=1/3,1/3,0)),ROUNDDOWN($G71*1.05,0)))</f>
        <v>50.333333333333336</v>
      </c>
      <c r="J71" s="48"/>
      <c r="K71" s="48"/>
      <c r="L71" s="50"/>
      <c r="O71" s="46" t="str">
        <f>D71</f>
        <v>NYA</v>
      </c>
    </row>
    <row r="72" spans="1:16" x14ac:dyDescent="0.2">
      <c r="A72" s="44" t="s">
        <v>147</v>
      </c>
      <c r="B72" s="78">
        <v>9073</v>
      </c>
      <c r="C72" s="13" t="s">
        <v>585</v>
      </c>
      <c r="D72" s="82" t="s">
        <v>70</v>
      </c>
      <c r="E72" s="47" t="s">
        <v>15</v>
      </c>
      <c r="F72" s="13">
        <v>0</v>
      </c>
      <c r="G72" s="70">
        <v>41.33</v>
      </c>
      <c r="H72" s="51">
        <f>IF(LEFT(E72,2)="DH",1,IF(LEFT(E72,2)="CA",2,IF(LEFT(E72,2)="1B",3,IF(LEFT(E72,2)="2B",4,IF(LEFT(E72,2)="3B",5,IF(LEFT(E72,2)="SS",6,IF(LEFT(E72,2)="LF",7,IF(LEFT(E72,2)="CF",8,IF(LEFT(E72,2)="RF",9,IF(LEFT(E72,2)="SP",10,IF(LEFT(E72,2)="RP",11,12)))))))))))</f>
        <v>11</v>
      </c>
      <c r="I72" s="53">
        <f>IF($G72="NC","NC",IF(OR(LEFT(E72,2)="RP",LEFT(E72,2)="SP"),ROUNDDOWN($G72*1.05,0)+IF($G72*1.05-ROUNDDOWN($G72*1.05,0)&gt;=2/3,2/3,IF($G72*1.05-ROUNDDOWN($G72*1.05,0)&gt;=1/3,1/3,0)),ROUNDDOWN($G72*1.05,0)))</f>
        <v>43.333333333333336</v>
      </c>
      <c r="J72" s="48"/>
      <c r="K72" s="48"/>
      <c r="L72" s="50"/>
      <c r="O72" s="46" t="str">
        <f>D72</f>
        <v>LAN</v>
      </c>
    </row>
    <row r="73" spans="1:16" x14ac:dyDescent="0.2">
      <c r="A73" s="44" t="s">
        <v>147</v>
      </c>
      <c r="B73" s="78">
        <v>13932</v>
      </c>
      <c r="C73" s="13" t="s">
        <v>749</v>
      </c>
      <c r="D73" s="76" t="str">
        <f>P73</f>
        <v>DEA/BAA</v>
      </c>
      <c r="E73" s="51" t="s">
        <v>528</v>
      </c>
      <c r="F73" s="13">
        <v>3</v>
      </c>
      <c r="G73" s="70">
        <v>46.33</v>
      </c>
      <c r="H73" s="51">
        <f>IF(LEFT(E73,2)="DH",1,IF(LEFT(E73,2)="CA",2,IF(LEFT(E73,2)="1B",3,IF(LEFT(E73,2)="2B",4,IF(LEFT(E73,2)="3B",5,IF(LEFT(E73,2)="SS",6,IF(LEFT(E73,2)="LF",7,IF(LEFT(E73,2)="CF",8,IF(LEFT(E73,2)="RF",9,IF(LEFT(E73,2)="SP",10,IF(LEFT(E73,2)="RP",11,12)))))))))))</f>
        <v>11</v>
      </c>
      <c r="I73" s="53">
        <f>IF($G73="NC","NC",IF(OR(LEFT(E73,2)="RP",LEFT(E73,2)="SP"),ROUNDDOWN($G73*1.05,0)+IF($G73*1.05-ROUNDDOWN($G73*1.05,0)&gt;=2/3,2/3,IF($G73*1.05-ROUNDDOWN($G73*1.05,0)&gt;=1/3,1/3,0)),ROUNDDOWN($G73*1.05,0)))</f>
        <v>48.333333333333336</v>
      </c>
      <c r="J73" s="48"/>
      <c r="K73" s="48"/>
      <c r="L73" s="50"/>
      <c r="O73" s="46" t="str">
        <f>D73</f>
        <v>DEA/BAA</v>
      </c>
      <c r="P73" s="46" t="s">
        <v>402</v>
      </c>
    </row>
    <row r="74" spans="1:16" x14ac:dyDescent="0.2">
      <c r="A74" s="44" t="s">
        <v>147</v>
      </c>
      <c r="B74" s="78">
        <v>17586</v>
      </c>
      <c r="C74" s="13" t="s">
        <v>945</v>
      </c>
      <c r="D74" s="82" t="s">
        <v>70</v>
      </c>
      <c r="E74" s="47" t="s">
        <v>15</v>
      </c>
      <c r="F74" s="13">
        <v>0</v>
      </c>
      <c r="G74" s="70">
        <v>57</v>
      </c>
      <c r="H74" s="51">
        <f>IF(LEFT(E74,2)="DH",1,IF(LEFT(E74,2)="CA",2,IF(LEFT(E74,2)="1B",3,IF(LEFT(E74,2)="2B",4,IF(LEFT(E74,2)="3B",5,IF(LEFT(E74,2)="SS",6,IF(LEFT(E74,2)="LF",7,IF(LEFT(E74,2)="CF",8,IF(LEFT(E74,2)="RF",9,IF(LEFT(E74,2)="SP",10,IF(LEFT(E74,2)="RP",11,12)))))))))))</f>
        <v>11</v>
      </c>
      <c r="I74" s="53">
        <f>IF($G74="NC","NC",IF(OR(LEFT(E74,2)="RP",LEFT(E74,2)="SP"),ROUNDDOWN($G74*1.05,0)+IF($G74*1.05-ROUNDDOWN($G74*1.05,0)&gt;=2/3,2/3,IF($G74*1.05-ROUNDDOWN($G74*1.05,0)&gt;=1/3,1/3,0)),ROUNDDOWN($G74*1.05,0)))</f>
        <v>59.666666666666664</v>
      </c>
      <c r="J74" s="48"/>
      <c r="K74" s="48"/>
      <c r="L74" s="50"/>
      <c r="O74" s="46" t="str">
        <f>D74</f>
        <v>LAN</v>
      </c>
    </row>
    <row r="75" spans="1:16" x14ac:dyDescent="0.2">
      <c r="A75" s="44" t="s">
        <v>147</v>
      </c>
      <c r="B75" s="78">
        <v>17722</v>
      </c>
      <c r="C75" s="13" t="s">
        <v>956</v>
      </c>
      <c r="D75" s="82" t="s">
        <v>139</v>
      </c>
      <c r="E75" s="47" t="s">
        <v>15</v>
      </c>
      <c r="F75" s="13">
        <v>0</v>
      </c>
      <c r="G75" s="70">
        <v>47</v>
      </c>
      <c r="H75" s="51">
        <f>IF(LEFT(E75,2)="DH",1,IF(LEFT(E75,2)="CA",2,IF(LEFT(E75,2)="1B",3,IF(LEFT(E75,2)="2B",4,IF(LEFT(E75,2)="3B",5,IF(LEFT(E75,2)="SS",6,IF(LEFT(E75,2)="LF",7,IF(LEFT(E75,2)="CF",8,IF(LEFT(E75,2)="RF",9,IF(LEFT(E75,2)="SP",10,IF(LEFT(E75,2)="RP",11,12)))))))))))</f>
        <v>11</v>
      </c>
      <c r="I75" s="53">
        <f>IF($G75="NC","NC",IF(OR(LEFT(E75,2)="RP",LEFT(E75,2)="SP"),ROUNDDOWN($G75*1.05,0)+IF($G75*1.05-ROUNDDOWN($G75*1.05,0)&gt;=2/3,2/3,IF($G75*1.05-ROUNDDOWN($G75*1.05,0)&gt;=1/3,1/3,0)),ROUNDDOWN($G75*1.05,0)))</f>
        <v>49.333333333333336</v>
      </c>
      <c r="J75" s="48"/>
      <c r="K75" s="48"/>
      <c r="L75" s="50"/>
      <c r="O75" s="46" t="str">
        <f>D75</f>
        <v>MLN</v>
      </c>
    </row>
    <row r="76" spans="1:16" x14ac:dyDescent="0.2">
      <c r="A76" s="44" t="s">
        <v>147</v>
      </c>
      <c r="B76" s="78">
        <v>19222</v>
      </c>
      <c r="C76" s="13" t="s">
        <v>1044</v>
      </c>
      <c r="D76" s="82" t="s">
        <v>140</v>
      </c>
      <c r="E76" s="47" t="s">
        <v>528</v>
      </c>
      <c r="F76" s="13">
        <v>1</v>
      </c>
      <c r="G76" s="70">
        <v>71</v>
      </c>
      <c r="H76" s="51">
        <f>IF(LEFT(E76,2)="DH",1,IF(LEFT(E76,2)="CA",2,IF(LEFT(E76,2)="1B",3,IF(LEFT(E76,2)="2B",4,IF(LEFT(E76,2)="3B",5,IF(LEFT(E76,2)="SS",6,IF(LEFT(E76,2)="LF",7,IF(LEFT(E76,2)="CF",8,IF(LEFT(E76,2)="RF",9,IF(LEFT(E76,2)="SP",10,IF(LEFT(E76,2)="RP",11,12)))))))))))</f>
        <v>11</v>
      </c>
      <c r="I76" s="53">
        <f>IF($G76="NC","NC",IF(OR(LEFT(E76,2)="RP",LEFT(E76,2)="SP"),ROUNDDOWN($G76*1.05,0)+IF($G76*1.05-ROUNDDOWN($G76*1.05,0)&gt;=2/3,2/3,IF($G76*1.05-ROUNDDOWN($G76*1.05,0)&gt;=1/3,1/3,0)),ROUNDDOWN($G76*1.05,0)))</f>
        <v>74.333333333333329</v>
      </c>
      <c r="J76" s="48"/>
      <c r="K76" s="48"/>
      <c r="L76" s="50"/>
      <c r="O76" s="46" t="str">
        <f>D76</f>
        <v>MMN</v>
      </c>
    </row>
    <row r="77" spans="1:16" x14ac:dyDescent="0.2">
      <c r="A77" s="44" t="s">
        <v>147</v>
      </c>
      <c r="B77" s="78">
        <v>19362</v>
      </c>
      <c r="C77" s="13" t="s">
        <v>1082</v>
      </c>
      <c r="D77" s="82" t="s">
        <v>23</v>
      </c>
      <c r="E77" s="47" t="s">
        <v>528</v>
      </c>
      <c r="F77" s="13">
        <v>3</v>
      </c>
      <c r="G77" s="70">
        <v>63.33</v>
      </c>
      <c r="H77" s="47">
        <f>IF(LEFT(E77,2)="DH",1,IF(LEFT(E77,2)="CA",2,IF(LEFT(E77,2)="1B",3,IF(LEFT(E77,2)="2B",4,IF(LEFT(E77,2)="3B",5,IF(LEFT(E77,2)="SS",6,IF(LEFT(E77,2)="LF",7,IF(LEFT(E77,2)="CF",8,IF(LEFT(E77,2)="RF",9,IF(LEFT(E77,2)="SP",10,IF(LEFT(E77,2)="RP",11,12)))))))))))</f>
        <v>11</v>
      </c>
      <c r="I77" s="53">
        <f>IF($G77="NC","NC",IF(OR(LEFT(E77,2)="RP",LEFT(E77,2)="SP"),ROUNDDOWN($G77*1.05,0)+IF($G77*1.05-ROUNDDOWN($G77*1.05,0)&gt;=2/3,2/3,IF($G77*1.05-ROUNDDOWN($G77*1.05,0)&gt;=1/3,1/3,0)),ROUNDDOWN($G77*1.05,0)))</f>
        <v>66.333333333333329</v>
      </c>
      <c r="J77" s="48"/>
      <c r="K77" s="48"/>
      <c r="L77" s="50"/>
      <c r="O77" s="46" t="str">
        <f>D77</f>
        <v>BAA</v>
      </c>
    </row>
    <row r="78" spans="1:16" x14ac:dyDescent="0.2">
      <c r="A78" s="44" t="s">
        <v>147</v>
      </c>
      <c r="B78" s="78">
        <v>19990</v>
      </c>
      <c r="C78" s="13" t="s">
        <v>1182</v>
      </c>
      <c r="D78" s="82" t="s">
        <v>63</v>
      </c>
      <c r="E78" s="51" t="s">
        <v>528</v>
      </c>
      <c r="F78" s="13">
        <v>5</v>
      </c>
      <c r="G78" s="70">
        <v>47.33</v>
      </c>
      <c r="H78" s="47">
        <f>IF(LEFT(E78,2)="DH",1,IF(LEFT(E78,2)="CA",2,IF(LEFT(E78,2)="1B",3,IF(LEFT(E78,2)="2B",4,IF(LEFT(E78,2)="3B",5,IF(LEFT(E78,2)="SS",6,IF(LEFT(E78,2)="LF",7,IF(LEFT(E78,2)="CF",8,IF(LEFT(E78,2)="RF",9,IF(LEFT(E78,2)="SP",10,IF(LEFT(E78,2)="RP",11,12)))))))))))</f>
        <v>11</v>
      </c>
      <c r="I78" s="53">
        <f>IF($G78="NC","NC",IF(OR(LEFT(E78,2)="RP",LEFT(E78,2)="SP"),ROUNDDOWN($G78*1.05,0)+IF($G78*1.05-ROUNDDOWN($G78*1.05,0)&gt;=2/3,2/3,IF($G78*1.05-ROUNDDOWN($G78*1.05,0)&gt;=1/3,1/3,0)),ROUNDDOWN($G78*1.05,0)))</f>
        <v>49.666666666666664</v>
      </c>
      <c r="J78" s="48"/>
      <c r="K78" s="48"/>
      <c r="L78" s="50"/>
      <c r="O78" s="46" t="str">
        <f>D78</f>
        <v>CHA</v>
      </c>
    </row>
    <row r="79" spans="1:16" x14ac:dyDescent="0.2">
      <c r="A79" s="44" t="s">
        <v>147</v>
      </c>
      <c r="B79" s="78">
        <v>20546</v>
      </c>
      <c r="C79" s="13" t="s">
        <v>1252</v>
      </c>
      <c r="D79" s="82" t="s">
        <v>139</v>
      </c>
      <c r="E79" s="47" t="s">
        <v>15</v>
      </c>
      <c r="F79" s="13">
        <v>0</v>
      </c>
      <c r="G79" s="70">
        <v>69.66</v>
      </c>
      <c r="H79" s="47">
        <f>IF(LEFT(E79,2)="DH",1,IF(LEFT(E79,2)="CA",2,IF(LEFT(E79,2)="1B",3,IF(LEFT(E79,2)="2B",4,IF(LEFT(E79,2)="3B",5,IF(LEFT(E79,2)="SS",6,IF(LEFT(E79,2)="LF",7,IF(LEFT(E79,2)="CF",8,IF(LEFT(E79,2)="RF",9,IF(LEFT(E79,2)="SP",10,IF(LEFT(E79,2)="RP",11,12)))))))))))</f>
        <v>11</v>
      </c>
      <c r="I79" s="53">
        <f>IF($G79="NC","NC",IF(OR(LEFT(E79,2)="RP",LEFT(E79,2)="SP"),ROUNDDOWN($G79*1.05,0)+IF($G79*1.05-ROUNDDOWN($G79*1.05,0)&gt;=2/3,2/3,IF($G79*1.05-ROUNDDOWN($G79*1.05,0)&gt;=1/3,1/3,0)),ROUNDDOWN($G79*1.05,0)))</f>
        <v>73</v>
      </c>
      <c r="J79" s="48"/>
      <c r="K79" s="48"/>
      <c r="L79" s="50"/>
      <c r="O79" s="46" t="str">
        <f>D79</f>
        <v>MLN</v>
      </c>
    </row>
    <row r="80" spans="1:16" x14ac:dyDescent="0.2">
      <c r="A80" s="44" t="s">
        <v>147</v>
      </c>
      <c r="B80" s="78">
        <v>21623</v>
      </c>
      <c r="C80" s="13" t="s">
        <v>1325</v>
      </c>
      <c r="D80" s="82" t="s">
        <v>23</v>
      </c>
      <c r="E80" s="47" t="s">
        <v>15</v>
      </c>
      <c r="F80" s="13">
        <v>0</v>
      </c>
      <c r="G80" s="70">
        <v>26.66</v>
      </c>
      <c r="H80" s="51">
        <f>IF(LEFT(E80,2)="DH",1,IF(LEFT(E80,2)="CA",2,IF(LEFT(E80,2)="1B",3,IF(LEFT(E80,2)="2B",4,IF(LEFT(E80,2)="3B",5,IF(LEFT(E80,2)="SS",6,IF(LEFT(E80,2)="LF",7,IF(LEFT(E80,2)="CF",8,IF(LEFT(E80,2)="RF",9,IF(LEFT(E80,2)="SP",10,IF(LEFT(E80,2)="RP",11,12)))))))))))</f>
        <v>11</v>
      </c>
      <c r="I80" s="53">
        <f>IF($G80="NC","NC",IF(OR(LEFT(E80,2)="RP",LEFT(E80,2)="SP"),ROUNDDOWN($G80*1.05,0)+IF($G80*1.05-ROUNDDOWN($G80*1.05,0)&gt;=2/3,2/3,IF($G80*1.05-ROUNDDOWN($G80*1.05,0)&gt;=1/3,1/3,0)),ROUNDDOWN($G80*1.05,0)))</f>
        <v>27.666666666666668</v>
      </c>
      <c r="J80" s="48"/>
      <c r="K80" s="48"/>
      <c r="L80" s="50"/>
      <c r="O80" s="46" t="str">
        <f>D80</f>
        <v>BAA</v>
      </c>
    </row>
    <row r="81" spans="1:16" x14ac:dyDescent="0.2">
      <c r="A81" s="44" t="s">
        <v>147</v>
      </c>
      <c r="B81" s="78">
        <v>25911</v>
      </c>
      <c r="C81" s="13" t="s">
        <v>1637</v>
      </c>
      <c r="D81" s="82" t="s">
        <v>23</v>
      </c>
      <c r="E81" s="47" t="s">
        <v>15</v>
      </c>
      <c r="F81" s="13">
        <v>0</v>
      </c>
      <c r="G81" s="70">
        <v>58</v>
      </c>
      <c r="H81" s="51">
        <f>IF(LEFT(E81,2)="DH",1,IF(LEFT(E81,2)="CA",2,IF(LEFT(E81,2)="1B",3,IF(LEFT(E81,2)="2B",4,IF(LEFT(E81,2)="3B",5,IF(LEFT(E81,2)="SS",6,IF(LEFT(E81,2)="LF",7,IF(LEFT(E81,2)="CF",8,IF(LEFT(E81,2)="RF",9,IF(LEFT(E81,2)="SP",10,IF(LEFT(E81,2)="RP",11,12)))))))))))</f>
        <v>11</v>
      </c>
      <c r="I81" s="53">
        <f>IF($G81="NC","NC",IF(OR(LEFT(E81,2)="RP",LEFT(E81,2)="SP"),ROUNDDOWN($G81*1.05,0)+IF($G81*1.05-ROUNDDOWN($G81*1.05,0)&gt;=2/3,2/3,IF($G81*1.05-ROUNDDOWN($G81*1.05,0)&gt;=1/3,1/3,0)),ROUNDDOWN($G81*1.05,0)))</f>
        <v>60.666666666666664</v>
      </c>
      <c r="J81" s="48"/>
      <c r="K81" s="48"/>
      <c r="L81" s="50"/>
      <c r="O81" s="46" t="str">
        <f>D81</f>
        <v>BAA</v>
      </c>
    </row>
    <row r="82" spans="1:16" x14ac:dyDescent="0.2">
      <c r="A82" s="44" t="s">
        <v>148</v>
      </c>
      <c r="B82" s="55">
        <v>17276</v>
      </c>
      <c r="C82" s="13" t="s">
        <v>927</v>
      </c>
      <c r="D82" s="84" t="s">
        <v>23</v>
      </c>
      <c r="E82" s="47" t="s">
        <v>165</v>
      </c>
      <c r="F82" s="48"/>
      <c r="G82" s="69">
        <v>91</v>
      </c>
      <c r="H82" s="47">
        <f>IF(LEFT(E82,2)="DH",1,IF(LEFT(E82,2)="CA",2,IF(LEFT(E82,2)="1B",3,IF(LEFT(E82,2)="2B",4,IF(LEFT(E82,2)="3B",5,IF(LEFT(E82,2)="SS",6,IF(LEFT(E82,2)="LF",7,IF(LEFT(E82,2)="CF",8,IF(LEFT(E82,2)="RF",9,IF(LEFT(E82,2)="SP",10,IF(LEFT(E82,2)="RP",11,12)))))))))))</f>
        <v>2</v>
      </c>
      <c r="I82" s="53">
        <f>IF($G82="NC","NC",IF(OR(LEFT(E82,2)="RP",LEFT(E82,2)="SP"),ROUNDDOWN($G82*1.05,0)+IF($G82*1.05-ROUNDDOWN($G82*1.05,0)&gt;=2/3,2/3,IF($G82*1.05-ROUNDDOWN($G82*1.05,0)&gt;=1/3,1/3,0)),ROUNDDOWN($G82*1.05,0)))</f>
        <v>95</v>
      </c>
      <c r="J82" s="48"/>
      <c r="K82" s="49"/>
      <c r="L82" s="50"/>
      <c r="O82" s="46" t="str">
        <f>D82</f>
        <v>BAA</v>
      </c>
    </row>
    <row r="83" spans="1:16" x14ac:dyDescent="0.2">
      <c r="A83" s="44" t="s">
        <v>148</v>
      </c>
      <c r="B83" s="55">
        <v>19722</v>
      </c>
      <c r="C83" s="13" t="s">
        <v>1130</v>
      </c>
      <c r="D83" s="84" t="s">
        <v>25</v>
      </c>
      <c r="E83" s="47" t="s">
        <v>165</v>
      </c>
      <c r="F83" s="48"/>
      <c r="G83" s="69">
        <v>403</v>
      </c>
      <c r="H83" s="47">
        <f>IF(LEFT(E83,2)="DH",1,IF(LEFT(E83,2)="CA",2,IF(LEFT(E83,2)="1B",3,IF(LEFT(E83,2)="2B",4,IF(LEFT(E83,2)="3B",5,IF(LEFT(E83,2)="SS",6,IF(LEFT(E83,2)="LF",7,IF(LEFT(E83,2)="CF",8,IF(LEFT(E83,2)="RF",9,IF(LEFT(E83,2)="SP",10,IF(LEFT(E83,2)="RP",11,12)))))))))))</f>
        <v>2</v>
      </c>
      <c r="I83" s="53">
        <f>IF($G83="NC","NC",IF(OR(LEFT(E83,2)="RP",LEFT(E83,2)="SP"),ROUNDDOWN($G83*1.05,0)+IF($G83*1.05-ROUNDDOWN($G83*1.05,0)&gt;=2/3,2/3,IF($G83*1.05-ROUNDDOWN($G83*1.05,0)&gt;=1/3,1/3,0)),ROUNDDOWN($G83*1.05,0)))</f>
        <v>423</v>
      </c>
      <c r="J83" s="48"/>
      <c r="K83" s="48"/>
      <c r="L83" s="50"/>
      <c r="O83" s="46" t="str">
        <f>D83</f>
        <v>BOA</v>
      </c>
    </row>
    <row r="84" spans="1:16" x14ac:dyDescent="0.2">
      <c r="A84" s="44" t="s">
        <v>148</v>
      </c>
      <c r="B84" s="55">
        <v>19896</v>
      </c>
      <c r="C84" s="13" t="s">
        <v>1159</v>
      </c>
      <c r="D84" s="84" t="s">
        <v>25</v>
      </c>
      <c r="E84" s="51" t="s">
        <v>165</v>
      </c>
      <c r="F84" s="52"/>
      <c r="G84" s="69">
        <v>168</v>
      </c>
      <c r="H84" s="51">
        <f>IF(LEFT(E84,2)="DH",1,IF(LEFT(E84,2)="CA",2,IF(LEFT(E84,2)="1B",3,IF(LEFT(E84,2)="2B",4,IF(LEFT(E84,2)="3B",5,IF(LEFT(E84,2)="SS",6,IF(LEFT(E84,2)="LF",7,IF(LEFT(E84,2)="CF",8,IF(LEFT(E84,2)="RF",9,IF(LEFT(E84,2)="SP",10,IF(LEFT(E84,2)="RP",11,12)))))))))))</f>
        <v>2</v>
      </c>
      <c r="I84" s="53">
        <f>IF($G84="NC","NC",IF(OR(LEFT(E84,2)="RP",LEFT(E84,2)="SP"),ROUNDDOWN($G84*1.05,0)+IF($G84*1.05-ROUNDDOWN($G84*1.05,0)&gt;=2/3,2/3,IF($G84*1.05-ROUNDDOWN($G84*1.05,0)&gt;=1/3,1/3,0)),ROUNDDOWN($G84*1.05,0)))</f>
        <v>176</v>
      </c>
      <c r="J84" s="48"/>
      <c r="K84" s="48"/>
      <c r="L84" s="50"/>
      <c r="O84" s="46" t="str">
        <f>D84</f>
        <v>BOA</v>
      </c>
    </row>
    <row r="85" spans="1:16" x14ac:dyDescent="0.2">
      <c r="A85" s="44" t="s">
        <v>148</v>
      </c>
      <c r="B85" s="55">
        <v>17350</v>
      </c>
      <c r="C85" s="13" t="s">
        <v>933</v>
      </c>
      <c r="D85" s="76" t="str">
        <f>P85</f>
        <v>BOA/SFN</v>
      </c>
      <c r="E85" s="47" t="s">
        <v>4</v>
      </c>
      <c r="F85" s="48"/>
      <c r="G85" s="69">
        <v>607</v>
      </c>
      <c r="H85" s="47">
        <f>IF(LEFT(E85,2)="DH",1,IF(LEFT(E85,2)="CA",2,IF(LEFT(E85,2)="1B",3,IF(LEFT(E85,2)="2B",4,IF(LEFT(E85,2)="3B",5,IF(LEFT(E85,2)="SS",6,IF(LEFT(E85,2)="LF",7,IF(LEFT(E85,2)="CF",8,IF(LEFT(E85,2)="RF",9,IF(LEFT(E85,2)="SP",10,IF(LEFT(E85,2)="RP",11,12)))))))))))</f>
        <v>3</v>
      </c>
      <c r="I85" s="53">
        <f>IF($G85="NC","NC",IF(OR(LEFT(E85,2)="RP",LEFT(E85,2)="SP"),ROUNDDOWN($G85*1.05,0)+IF($G85*1.05-ROUNDDOWN($G85*1.05,0)&gt;=2/3,2/3,IF($G85*1.05-ROUNDDOWN($G85*1.05,0)&gt;=1/3,1/3,0)),ROUNDDOWN($G85*1.05,0)))</f>
        <v>637</v>
      </c>
      <c r="J85" s="48"/>
      <c r="K85" s="49"/>
      <c r="L85" s="50"/>
      <c r="O85" s="46" t="str">
        <f>D85</f>
        <v>BOA/SFN</v>
      </c>
      <c r="P85" s="46" t="s">
        <v>463</v>
      </c>
    </row>
    <row r="86" spans="1:16" x14ac:dyDescent="0.2">
      <c r="A86" s="44" t="s">
        <v>148</v>
      </c>
      <c r="B86" s="55">
        <v>21562</v>
      </c>
      <c r="C86" s="13" t="s">
        <v>1317</v>
      </c>
      <c r="D86" s="84" t="s">
        <v>25</v>
      </c>
      <c r="E86" s="47" t="s">
        <v>329</v>
      </c>
      <c r="F86" s="48"/>
      <c r="G86" s="69">
        <v>315</v>
      </c>
      <c r="H86" s="47">
        <f>IF(LEFT(E86,2)="DH",1,IF(LEFT(E86,2)="CA",2,IF(LEFT(E86,2)="1B",3,IF(LEFT(E86,2)="2B",4,IF(LEFT(E86,2)="3B",5,IF(LEFT(E86,2)="SS",6,IF(LEFT(E86,2)="LF",7,IF(LEFT(E86,2)="CF",8,IF(LEFT(E86,2)="RF",9,IF(LEFT(E86,2)="SP",10,IF(LEFT(E86,2)="RP",11,12)))))))))))</f>
        <v>3</v>
      </c>
      <c r="I86" s="53">
        <f>IF($G86="NC","NC",IF(OR(LEFT(E86,2)="RP",LEFT(E86,2)="SP"),ROUNDDOWN($G86*1.05,0)+IF($G86*1.05-ROUNDDOWN($G86*1.05,0)&gt;=2/3,2/3,IF($G86*1.05-ROUNDDOWN($G86*1.05,0)&gt;=1/3,1/3,0)),ROUNDDOWN($G86*1.05,0)))</f>
        <v>330</v>
      </c>
      <c r="J86" s="48"/>
      <c r="K86" s="48"/>
      <c r="L86" s="50"/>
      <c r="O86" s="46" t="str">
        <f>D86</f>
        <v>BOA</v>
      </c>
    </row>
    <row r="87" spans="1:16" x14ac:dyDescent="0.2">
      <c r="A87" s="44" t="s">
        <v>148</v>
      </c>
      <c r="B87" s="55">
        <v>22275</v>
      </c>
      <c r="C87" s="13" t="s">
        <v>1388</v>
      </c>
      <c r="D87" s="84" t="s">
        <v>16</v>
      </c>
      <c r="E87" s="47" t="s">
        <v>4</v>
      </c>
      <c r="F87" s="48"/>
      <c r="G87" s="69">
        <v>356</v>
      </c>
      <c r="H87" s="47">
        <f>IF(LEFT(E87,2)="DH",1,IF(LEFT(E87,2)="CA",2,IF(LEFT(E87,2)="1B",3,IF(LEFT(E87,2)="2B",4,IF(LEFT(E87,2)="3B",5,IF(LEFT(E87,2)="SS",6,IF(LEFT(E87,2)="LF",7,IF(LEFT(E87,2)="CF",8,IF(LEFT(E87,2)="RF",9,IF(LEFT(E87,2)="SP",10,IF(LEFT(E87,2)="RP",11,12)))))))))))</f>
        <v>3</v>
      </c>
      <c r="I87" s="53">
        <f>IF($G87="NC","NC",IF(OR(LEFT(E87,2)="RP",LEFT(E87,2)="SP"),ROUNDDOWN($G87*1.05,0)+IF($G87*1.05-ROUNDDOWN($G87*1.05,0)&gt;=2/3,2/3,IF($G87*1.05-ROUNDDOWN($G87*1.05,0)&gt;=1/3,1/3,0)),ROUNDDOWN($G87*1.05,0)))</f>
        <v>373</v>
      </c>
      <c r="J87" s="48"/>
      <c r="K87" s="49"/>
      <c r="L87" s="50"/>
      <c r="O87" s="46" t="str">
        <f>D87</f>
        <v>TEA</v>
      </c>
    </row>
    <row r="88" spans="1:16" x14ac:dyDescent="0.2">
      <c r="A88" s="44" t="s">
        <v>148</v>
      </c>
      <c r="B88" s="55">
        <v>22514</v>
      </c>
      <c r="C88" s="13" t="s">
        <v>1402</v>
      </c>
      <c r="D88" s="84" t="s">
        <v>25</v>
      </c>
      <c r="E88" s="47" t="s">
        <v>4</v>
      </c>
      <c r="F88" s="48"/>
      <c r="G88" s="69">
        <v>99</v>
      </c>
      <c r="H88" s="47">
        <f>IF(LEFT(E88,2)="DH",1,IF(LEFT(E88,2)="CA",2,IF(LEFT(E88,2)="1B",3,IF(LEFT(E88,2)="2B",4,IF(LEFT(E88,2)="3B",5,IF(LEFT(E88,2)="SS",6,IF(LEFT(E88,2)="LF",7,IF(LEFT(E88,2)="CF",8,IF(LEFT(E88,2)="RF",9,IF(LEFT(E88,2)="SP",10,IF(LEFT(E88,2)="RP",11,12)))))))))))</f>
        <v>3</v>
      </c>
      <c r="I88" s="53">
        <f>IF($G88="NC","NC",IF(OR(LEFT(E88,2)="RP",LEFT(E88,2)="SP"),ROUNDDOWN($G88*1.05,0)+IF($G88*1.05-ROUNDDOWN($G88*1.05,0)&gt;=2/3,2/3,IF($G88*1.05-ROUNDDOWN($G88*1.05,0)&gt;=1/3,1/3,0)),ROUNDDOWN($G88*1.05,0)))</f>
        <v>103</v>
      </c>
      <c r="J88" s="48"/>
      <c r="K88" s="49"/>
      <c r="L88" s="50"/>
      <c r="O88" s="46" t="str">
        <f>D88</f>
        <v>BOA</v>
      </c>
    </row>
    <row r="89" spans="1:16" x14ac:dyDescent="0.2">
      <c r="A89" s="44" t="s">
        <v>148</v>
      </c>
      <c r="B89" s="55">
        <v>25483</v>
      </c>
      <c r="C89" s="13" t="s">
        <v>1589</v>
      </c>
      <c r="D89" s="84" t="s">
        <v>25</v>
      </c>
      <c r="E89" s="47" t="s">
        <v>332</v>
      </c>
      <c r="F89" s="48"/>
      <c r="G89" s="69">
        <v>96</v>
      </c>
      <c r="H89" s="47">
        <f>IF(LEFT(E89,2)="DH",1,IF(LEFT(E89,2)="CA",2,IF(LEFT(E89,2)="1B",3,IF(LEFT(E89,2)="2B",4,IF(LEFT(E89,2)="3B",5,IF(LEFT(E89,2)="SS",6,IF(LEFT(E89,2)="LF",7,IF(LEFT(E89,2)="CF",8,IF(LEFT(E89,2)="RF",9,IF(LEFT(E89,2)="SP",10,IF(LEFT(E89,2)="RP",11,12)))))))))))</f>
        <v>3</v>
      </c>
      <c r="I89" s="53">
        <f>IF($G89="NC","NC",IF(OR(LEFT(E89,2)="RP",LEFT(E89,2)="SP"),ROUNDDOWN($G89*1.05,0)+IF($G89*1.05-ROUNDDOWN($G89*1.05,0)&gt;=2/3,2/3,IF($G89*1.05-ROUNDDOWN($G89*1.05,0)&gt;=1/3,1/3,0)),ROUNDDOWN($G89*1.05,0)))</f>
        <v>100</v>
      </c>
      <c r="J89" s="48"/>
      <c r="K89" s="49"/>
      <c r="L89" s="50"/>
      <c r="O89" s="46" t="str">
        <f>D89</f>
        <v>BOA</v>
      </c>
    </row>
    <row r="90" spans="1:16" x14ac:dyDescent="0.2">
      <c r="A90" s="44" t="s">
        <v>148</v>
      </c>
      <c r="B90" s="55">
        <v>33644</v>
      </c>
      <c r="C90" s="13" t="s">
        <v>2066</v>
      </c>
      <c r="D90" s="84" t="s">
        <v>25</v>
      </c>
      <c r="E90" s="47" t="s">
        <v>6</v>
      </c>
      <c r="F90" s="48"/>
      <c r="G90" s="69">
        <v>229</v>
      </c>
      <c r="H90" s="47">
        <f>IF(LEFT(E90,2)="DH",1,IF(LEFT(E90,2)="CA",2,IF(LEFT(E90,2)="1B",3,IF(LEFT(E90,2)="2B",4,IF(LEFT(E90,2)="3B",5,IF(LEFT(E90,2)="SS",6,IF(LEFT(E90,2)="LF",7,IF(LEFT(E90,2)="CF",8,IF(LEFT(E90,2)="RF",9,IF(LEFT(E90,2)="SP",10,IF(LEFT(E90,2)="RP",11,12)))))))))))</f>
        <v>4</v>
      </c>
      <c r="I90" s="53">
        <f>IF($G90="NC","NC",IF(OR(LEFT(E90,2)="RP",LEFT(E90,2)="SP"),ROUNDDOWN($G90*1.05,0)+IF($G90*1.05-ROUNDDOWN($G90*1.05,0)&gt;=2/3,2/3,IF($G90*1.05-ROUNDDOWN($G90*1.05,0)&gt;=1/3,1/3,0)),ROUNDDOWN($G90*1.05,0)))</f>
        <v>240</v>
      </c>
      <c r="J90" s="48"/>
      <c r="K90" s="49"/>
      <c r="L90" s="50"/>
      <c r="O90" s="46" t="str">
        <f>D90</f>
        <v>BOA</v>
      </c>
    </row>
    <row r="91" spans="1:16" x14ac:dyDescent="0.2">
      <c r="A91" s="44" t="s">
        <v>148</v>
      </c>
      <c r="B91" s="55">
        <v>28253</v>
      </c>
      <c r="C91" s="13" t="s">
        <v>1843</v>
      </c>
      <c r="D91" s="84" t="s">
        <v>140</v>
      </c>
      <c r="E91" s="47" t="s">
        <v>530</v>
      </c>
      <c r="F91" s="48"/>
      <c r="G91" s="69">
        <v>313</v>
      </c>
      <c r="H91" s="47">
        <f>IF(LEFT(E91,2)="DH",1,IF(LEFT(E91,2)="CA",2,IF(LEFT(E91,2)="1B",3,IF(LEFT(E91,2)="2B",4,IF(LEFT(E91,2)="3B",5,IF(LEFT(E91,2)="SS",6,IF(LEFT(E91,2)="LF",7,IF(LEFT(E91,2)="CF",8,IF(LEFT(E91,2)="RF",9,IF(LEFT(E91,2)="SP",10,IF(LEFT(E91,2)="RP",11,12)))))))))))</f>
        <v>5</v>
      </c>
      <c r="I91" s="53">
        <f>IF($G91="NC","NC",IF(OR(LEFT(E91,2)="RP",LEFT(E91,2)="SP"),ROUNDDOWN($G91*1.05,0)+IF($G91*1.05-ROUNDDOWN($G91*1.05,0)&gt;=2/3,2/3,IF($G91*1.05-ROUNDDOWN($G91*1.05,0)&gt;=1/3,1/3,0)),ROUNDDOWN($G91*1.05,0)))</f>
        <v>328</v>
      </c>
      <c r="J91" s="48"/>
      <c r="K91" s="49"/>
      <c r="L91" s="50"/>
      <c r="O91" s="46" t="str">
        <f>D91</f>
        <v>MMN</v>
      </c>
    </row>
    <row r="92" spans="1:16" x14ac:dyDescent="0.2">
      <c r="A92" s="44" t="s">
        <v>148</v>
      </c>
      <c r="B92" s="55">
        <v>29668</v>
      </c>
      <c r="C92" s="13" t="s">
        <v>1885</v>
      </c>
      <c r="D92" s="84" t="s">
        <v>25</v>
      </c>
      <c r="E92" s="47" t="s">
        <v>8</v>
      </c>
      <c r="F92" s="48"/>
      <c r="G92" s="69">
        <v>127</v>
      </c>
      <c r="H92" s="47">
        <f>IF(LEFT(E92,2)="DH",1,IF(LEFT(E92,2)="CA",2,IF(LEFT(E92,2)="1B",3,IF(LEFT(E92,2)="2B",4,IF(LEFT(E92,2)="3B",5,IF(LEFT(E92,2)="SS",6,IF(LEFT(E92,2)="LF",7,IF(LEFT(E92,2)="CF",8,IF(LEFT(E92,2)="RF",9,IF(LEFT(E92,2)="SP",10,IF(LEFT(E92,2)="RP",11,12)))))))))))</f>
        <v>5</v>
      </c>
      <c r="I92" s="53">
        <f>IF($G92="NC","NC",IF(OR(LEFT(E92,2)="RP",LEFT(E92,2)="SP"),ROUNDDOWN($G92*1.05,0)+IF($G92*1.05-ROUNDDOWN($G92*1.05,0)&gt;=2/3,2/3,IF($G92*1.05-ROUNDDOWN($G92*1.05,0)&gt;=1/3,1/3,0)),ROUNDDOWN($G92*1.05,0)))</f>
        <v>133</v>
      </c>
      <c r="J92" s="48"/>
      <c r="K92" s="48"/>
      <c r="L92" s="50"/>
      <c r="O92" s="46" t="str">
        <f>D92</f>
        <v>BOA</v>
      </c>
    </row>
    <row r="93" spans="1:16" x14ac:dyDescent="0.2">
      <c r="A93" s="44" t="s">
        <v>148</v>
      </c>
      <c r="B93" s="55">
        <v>13611</v>
      </c>
      <c r="C93" s="13" t="s">
        <v>726</v>
      </c>
      <c r="D93" s="84" t="s">
        <v>70</v>
      </c>
      <c r="E93" s="51" t="s">
        <v>9</v>
      </c>
      <c r="F93" s="48"/>
      <c r="G93" s="69">
        <v>589</v>
      </c>
      <c r="H93" s="51">
        <f>IF(LEFT(E93,2)="DH",1,IF(LEFT(E93,2)="CA",2,IF(LEFT(E93,2)="1B",3,IF(LEFT(E93,2)="2B",4,IF(LEFT(E93,2)="3B",5,IF(LEFT(E93,2)="SS",6,IF(LEFT(E93,2)="LF",7,IF(LEFT(E93,2)="CF",8,IF(LEFT(E93,2)="RF",9,IF(LEFT(E93,2)="SP",10,IF(LEFT(E93,2)="RP",11,12)))))))))))</f>
        <v>6</v>
      </c>
      <c r="I93" s="53">
        <f>IF($G93="NC","NC",IF(OR(LEFT(E93,2)="RP",LEFT(E93,2)="SP"),ROUNDDOWN($G93*1.05,0)+IF($G93*1.05-ROUNDDOWN($G93*1.05,0)&gt;=2/3,2/3,IF($G93*1.05-ROUNDDOWN($G93*1.05,0)&gt;=1/3,1/3,0)),ROUNDDOWN($G93*1.05,0)))</f>
        <v>618</v>
      </c>
      <c r="J93" s="48"/>
      <c r="K93" s="48"/>
      <c r="L93" s="50"/>
      <c r="O93" s="46" t="str">
        <f>D93</f>
        <v>LAN</v>
      </c>
    </row>
    <row r="94" spans="1:16" x14ac:dyDescent="0.2">
      <c r="A94" s="44" t="s">
        <v>148</v>
      </c>
      <c r="B94" s="55">
        <v>14162</v>
      </c>
      <c r="C94" s="13" t="s">
        <v>757</v>
      </c>
      <c r="D94" s="76" t="str">
        <f>P94</f>
        <v>MNA/HOA</v>
      </c>
      <c r="E94" s="47" t="s">
        <v>125</v>
      </c>
      <c r="F94" s="48"/>
      <c r="G94" s="69">
        <v>537</v>
      </c>
      <c r="H94" s="47">
        <f>IF(LEFT(E94,2)="DH",1,IF(LEFT(E94,2)="CA",2,IF(LEFT(E94,2)="1B",3,IF(LEFT(E94,2)="2B",4,IF(LEFT(E94,2)="3B",5,IF(LEFT(E94,2)="SS",6,IF(LEFT(E94,2)="LF",7,IF(LEFT(E94,2)="CF",8,IF(LEFT(E94,2)="RF",9,IF(LEFT(E94,2)="SP",10,IF(LEFT(E94,2)="RP",11,12)))))))))))</f>
        <v>6</v>
      </c>
      <c r="I94" s="53">
        <f>IF($G94="NC","NC",IF(OR(LEFT(E94,2)="RP",LEFT(E94,2)="SP"),ROUNDDOWN($G94*1.05,0)+IF($G94*1.05-ROUNDDOWN($G94*1.05,0)&gt;=2/3,2/3,IF($G94*1.05-ROUNDDOWN($G94*1.05,0)&gt;=1/3,1/3,0)),ROUNDDOWN($G94*1.05,0)))</f>
        <v>563</v>
      </c>
      <c r="J94" s="48"/>
      <c r="K94" s="49"/>
      <c r="L94" s="50"/>
      <c r="O94" s="46" t="str">
        <f>D94</f>
        <v>MNA/HOA</v>
      </c>
      <c r="P94" s="46" t="s">
        <v>380</v>
      </c>
    </row>
    <row r="95" spans="1:16" x14ac:dyDescent="0.2">
      <c r="A95" s="44" t="s">
        <v>148</v>
      </c>
      <c r="B95" s="55">
        <v>24617</v>
      </c>
      <c r="C95" s="13" t="s">
        <v>1529</v>
      </c>
      <c r="D95" s="84" t="s">
        <v>25</v>
      </c>
      <c r="E95" s="47" t="s">
        <v>516</v>
      </c>
      <c r="F95" s="48"/>
      <c r="G95" s="69">
        <v>620</v>
      </c>
      <c r="H95" s="47">
        <f>IF(LEFT(E95,2)="DH",1,IF(LEFT(E95,2)="CA",2,IF(LEFT(E95,2)="1B",3,IF(LEFT(E95,2)="2B",4,IF(LEFT(E95,2)="3B",5,IF(LEFT(E95,2)="SS",6,IF(LEFT(E95,2)="LF",7,IF(LEFT(E95,2)="CF",8,IF(LEFT(E95,2)="RF",9,IF(LEFT(E95,2)="SP",10,IF(LEFT(E95,2)="RP",11,12)))))))))))</f>
        <v>7</v>
      </c>
      <c r="I95" s="53">
        <f>IF($G95="NC","NC",IF(OR(LEFT(E95,2)="RP",LEFT(E95,2)="SP"),ROUNDDOWN($G95*1.05,0)+IF($G95*1.05-ROUNDDOWN($G95*1.05,0)&gt;=2/3,2/3,IF($G95*1.05-ROUNDDOWN($G95*1.05,0)&gt;=1/3,1/3,0)),ROUNDDOWN($G95*1.05,0)))</f>
        <v>651</v>
      </c>
      <c r="J95" s="48"/>
      <c r="K95" s="49"/>
      <c r="L95" s="50"/>
      <c r="O95" s="46" t="str">
        <f>D95</f>
        <v>BOA</v>
      </c>
    </row>
    <row r="96" spans="1:16" x14ac:dyDescent="0.2">
      <c r="A96" s="44" t="s">
        <v>148</v>
      </c>
      <c r="B96" s="55">
        <v>24262</v>
      </c>
      <c r="C96" s="13" t="s">
        <v>1504</v>
      </c>
      <c r="D96" s="84" t="s">
        <v>25</v>
      </c>
      <c r="E96" s="47" t="s">
        <v>20</v>
      </c>
      <c r="F96" s="48"/>
      <c r="G96" s="69">
        <v>546</v>
      </c>
      <c r="H96" s="47">
        <f>IF(LEFT(E96,2)="DH",1,IF(LEFT(E96,2)="CA",2,IF(LEFT(E96,2)="1B",3,IF(LEFT(E96,2)="2B",4,IF(LEFT(E96,2)="3B",5,IF(LEFT(E96,2)="SS",6,IF(LEFT(E96,2)="LF",7,IF(LEFT(E96,2)="CF",8,IF(LEFT(E96,2)="RF",9,IF(LEFT(E96,2)="SP",10,IF(LEFT(E96,2)="RP",11,12)))))))))))</f>
        <v>8</v>
      </c>
      <c r="I96" s="53">
        <f>IF($G96="NC","NC",IF(OR(LEFT(E96,2)="RP",LEFT(E96,2)="SP"),ROUNDDOWN($G96*1.05,0)+IF($G96*1.05-ROUNDDOWN($G96*1.05,0)&gt;=2/3,2/3,IF($G96*1.05-ROUNDDOWN($G96*1.05,0)&gt;=1/3,1/3,0)),ROUNDDOWN($G96*1.05,0)))</f>
        <v>573</v>
      </c>
      <c r="J96" s="48"/>
      <c r="K96" s="49"/>
      <c r="L96" s="50"/>
      <c r="O96" s="46" t="str">
        <f>D96</f>
        <v>BOA</v>
      </c>
    </row>
    <row r="97" spans="1:16" x14ac:dyDescent="0.2">
      <c r="A97" s="44" t="s">
        <v>148</v>
      </c>
      <c r="B97" s="55">
        <v>13770</v>
      </c>
      <c r="C97" s="13" t="s">
        <v>742</v>
      </c>
      <c r="D97" s="84" t="s">
        <v>25</v>
      </c>
      <c r="E97" s="47" t="s">
        <v>12</v>
      </c>
      <c r="F97" s="48"/>
      <c r="G97" s="69">
        <v>182</v>
      </c>
      <c r="H97" s="47">
        <f>IF(LEFT(E97,2)="DH",1,IF(LEFT(E97,2)="CA",2,IF(LEFT(E97,2)="1B",3,IF(LEFT(E97,2)="2B",4,IF(LEFT(E97,2)="3B",5,IF(LEFT(E97,2)="SS",6,IF(LEFT(E97,2)="LF",7,IF(LEFT(E97,2)="CF",8,IF(LEFT(E97,2)="RF",9,IF(LEFT(E97,2)="SP",10,IF(LEFT(E97,2)="RP",11,12)))))))))))</f>
        <v>9</v>
      </c>
      <c r="I97" s="53">
        <f>IF($G97="NC","NC",IF(OR(LEFT(E97,2)="RP",LEFT(E97,2)="SP"),ROUNDDOWN($G97*1.05,0)+IF($G97*1.05-ROUNDDOWN($G97*1.05,0)&gt;=2/3,2/3,IF($G97*1.05-ROUNDDOWN($G97*1.05,0)&gt;=1/3,1/3,0)),ROUNDDOWN($G97*1.05,0)))</f>
        <v>191</v>
      </c>
      <c r="J97" s="48"/>
      <c r="K97" s="48"/>
      <c r="L97" s="50"/>
      <c r="O97" s="46" t="str">
        <f>D97</f>
        <v>BOA</v>
      </c>
    </row>
    <row r="98" spans="1:16" x14ac:dyDescent="0.2">
      <c r="A98" s="44" t="s">
        <v>148</v>
      </c>
      <c r="B98" s="55">
        <v>23772</v>
      </c>
      <c r="C98" s="13" t="s">
        <v>1478</v>
      </c>
      <c r="D98" s="84" t="s">
        <v>25</v>
      </c>
      <c r="E98" s="47" t="s">
        <v>12</v>
      </c>
      <c r="F98" s="48"/>
      <c r="G98" s="69">
        <v>373</v>
      </c>
      <c r="H98" s="47">
        <f>IF(LEFT(E98,2)="DH",1,IF(LEFT(E98,2)="CA",2,IF(LEFT(E98,2)="1B",3,IF(LEFT(E98,2)="2B",4,IF(LEFT(E98,2)="3B",5,IF(LEFT(E98,2)="SS",6,IF(LEFT(E98,2)="LF",7,IF(LEFT(E98,2)="CF",8,IF(LEFT(E98,2)="RF",9,IF(LEFT(E98,2)="SP",10,IF(LEFT(E98,2)="RP",11,12)))))))))))</f>
        <v>9</v>
      </c>
      <c r="I98" s="53">
        <f>IF($G98="NC","NC",IF(OR(LEFT(E98,2)="RP",LEFT(E98,2)="SP"),ROUNDDOWN($G98*1.05,0)+IF($G98*1.05-ROUNDDOWN($G98*1.05,0)&gt;=2/3,2/3,IF($G98*1.05-ROUNDDOWN($G98*1.05,0)&gt;=1/3,1/3,0)),ROUNDDOWN($G98*1.05,0)))</f>
        <v>391</v>
      </c>
      <c r="J98" s="48"/>
      <c r="K98" s="48"/>
      <c r="L98" s="50"/>
      <c r="O98" s="46" t="str">
        <f>D98</f>
        <v>BOA</v>
      </c>
    </row>
    <row r="99" spans="1:16" x14ac:dyDescent="0.2">
      <c r="A99" s="44" t="s">
        <v>148</v>
      </c>
      <c r="B99" s="55">
        <v>25055</v>
      </c>
      <c r="C99" s="13" t="s">
        <v>1561</v>
      </c>
      <c r="D99" s="84" t="s">
        <v>25</v>
      </c>
      <c r="E99" s="51" t="s">
        <v>349</v>
      </c>
      <c r="F99" s="52"/>
      <c r="G99" s="69">
        <v>81</v>
      </c>
      <c r="H99" s="51">
        <f>IF(LEFT(E99,2)="DH",1,IF(LEFT(E99,2)="CA",2,IF(LEFT(E99,2)="1B",3,IF(LEFT(E99,2)="2B",4,IF(LEFT(E99,2)="3B",5,IF(LEFT(E99,2)="SS",6,IF(LEFT(E99,2)="LF",7,IF(LEFT(E99,2)="CF",8,IF(LEFT(E99,2)="RF",9,IF(LEFT(E99,2)="SP",10,IF(LEFT(E99,2)="RP",11,12)))))))))))</f>
        <v>9</v>
      </c>
      <c r="I99" s="53">
        <f>IF($G99="NC","NC",IF(OR(LEFT(E99,2)="RP",LEFT(E99,2)="SP"),ROUNDDOWN($G99*1.05,0)+IF($G99*1.05-ROUNDDOWN($G99*1.05,0)&gt;=2/3,2/3,IF($G99*1.05-ROUNDDOWN($G99*1.05,0)&gt;=1/3,1/3,0)),ROUNDDOWN($G99*1.05,0)))</f>
        <v>85</v>
      </c>
      <c r="J99" s="48"/>
      <c r="K99" s="48"/>
      <c r="L99" s="50"/>
      <c r="O99" s="46" t="str">
        <f>D99</f>
        <v>BOA</v>
      </c>
    </row>
    <row r="100" spans="1:16" x14ac:dyDescent="0.2">
      <c r="A100" s="44" t="s">
        <v>148</v>
      </c>
      <c r="B100" s="55">
        <v>31812</v>
      </c>
      <c r="C100" s="13" t="s">
        <v>2024</v>
      </c>
      <c r="D100" s="84" t="s">
        <v>25</v>
      </c>
      <c r="E100" s="47" t="s">
        <v>12</v>
      </c>
      <c r="F100" s="48"/>
      <c r="G100" s="69">
        <v>257</v>
      </c>
      <c r="H100" s="47">
        <f>IF(LEFT(E100,2)="DH",1,IF(LEFT(E100,2)="CA",2,IF(LEFT(E100,2)="1B",3,IF(LEFT(E100,2)="2B",4,IF(LEFT(E100,2)="3B",5,IF(LEFT(E100,2)="SS",6,IF(LEFT(E100,2)="LF",7,IF(LEFT(E100,2)="CF",8,IF(LEFT(E100,2)="RF",9,IF(LEFT(E100,2)="SP",10,IF(LEFT(E100,2)="RP",11,12)))))))))))</f>
        <v>9</v>
      </c>
      <c r="I100" s="53">
        <f>IF($G100="NC","NC",IF(OR(LEFT(E100,2)="RP",LEFT(E100,2)="SP"),ROUNDDOWN($G100*1.05,0)+IF($G100*1.05-ROUNDDOWN($G100*1.05,0)&gt;=2/3,2/3,IF($G100*1.05-ROUNDDOWN($G100*1.05,0)&gt;=1/3,1/3,0)),ROUNDDOWN($G100*1.05,0)))</f>
        <v>269</v>
      </c>
      <c r="J100" s="48"/>
      <c r="K100" s="48"/>
      <c r="L100" s="50"/>
      <c r="O100" s="46" t="str">
        <f>D100</f>
        <v>BOA</v>
      </c>
    </row>
    <row r="101" spans="1:16" x14ac:dyDescent="0.2">
      <c r="A101" s="44" t="s">
        <v>148</v>
      </c>
      <c r="B101" s="78">
        <v>9132</v>
      </c>
      <c r="C101" s="13" t="s">
        <v>586</v>
      </c>
      <c r="D101" s="82" t="s">
        <v>16</v>
      </c>
      <c r="E101" s="47" t="s">
        <v>13</v>
      </c>
      <c r="F101" s="13">
        <v>22</v>
      </c>
      <c r="G101" s="70">
        <v>130</v>
      </c>
      <c r="H101" s="51">
        <f>IF(LEFT(E101,2)="DH",1,IF(LEFT(E101,2)="CA",2,IF(LEFT(E101,2)="1B",3,IF(LEFT(E101,2)="2B",4,IF(LEFT(E101,2)="3B",5,IF(LEFT(E101,2)="SS",6,IF(LEFT(E101,2)="LF",7,IF(LEFT(E101,2)="CF",8,IF(LEFT(E101,2)="RF",9,IF(LEFT(E101,2)="SP",10,IF(LEFT(E101,2)="RP",11,12)))))))))))</f>
        <v>10</v>
      </c>
      <c r="I101" s="53">
        <f>IF($G101="NC","NC",IF(OR(LEFT(E101,2)="RP",LEFT(E101,2)="SP"),ROUNDDOWN($G101*1.05,0)+IF($G101*1.05-ROUNDDOWN($G101*1.05,0)&gt;=2/3,2/3,IF($G101*1.05-ROUNDDOWN($G101*1.05,0)&gt;=1/3,1/3,0)),ROUNDDOWN($G101*1.05,0)))</f>
        <v>136.33333333333334</v>
      </c>
      <c r="J101" s="48"/>
      <c r="K101" s="48"/>
      <c r="L101" s="50"/>
      <c r="O101" s="46" t="str">
        <f>D101</f>
        <v>TEA</v>
      </c>
    </row>
    <row r="102" spans="1:16" x14ac:dyDescent="0.2">
      <c r="A102" s="44" t="s">
        <v>148</v>
      </c>
      <c r="B102" s="78">
        <v>10603</v>
      </c>
      <c r="C102" s="13" t="s">
        <v>614</v>
      </c>
      <c r="D102" s="82" t="s">
        <v>17</v>
      </c>
      <c r="E102" s="51" t="s">
        <v>13</v>
      </c>
      <c r="F102" s="13">
        <v>20</v>
      </c>
      <c r="G102" s="70">
        <v>125.66</v>
      </c>
      <c r="H102" s="47">
        <f>IF(LEFT(E102,2)="DH",1,IF(LEFT(E102,2)="CA",2,IF(LEFT(E102,2)="1B",3,IF(LEFT(E102,2)="2B",4,IF(LEFT(E102,2)="3B",5,IF(LEFT(E102,2)="SS",6,IF(LEFT(E102,2)="LF",7,IF(LEFT(E102,2)="CF",8,IF(LEFT(E102,2)="RF",9,IF(LEFT(E102,2)="SP",10,IF(LEFT(E102,2)="RP",11,12)))))))))))</f>
        <v>10</v>
      </c>
      <c r="I102" s="53">
        <f>IF($G102="NC","NC",IF(OR(LEFT(E102,2)="RP",LEFT(E102,2)="SP"),ROUNDDOWN($G102*1.05,0)+IF($G102*1.05-ROUNDDOWN($G102*1.05,0)&gt;=2/3,2/3,IF($G102*1.05-ROUNDDOWN($G102*1.05,0)&gt;=1/3,1/3,0)),ROUNDDOWN($G102*1.05,0)))</f>
        <v>131.66666666666666</v>
      </c>
      <c r="J102" s="48"/>
      <c r="K102" s="48"/>
      <c r="L102" s="50"/>
      <c r="O102" s="46" t="str">
        <f>D102</f>
        <v>ATN</v>
      </c>
    </row>
    <row r="103" spans="1:16" x14ac:dyDescent="0.2">
      <c r="A103" s="44" t="s">
        <v>148</v>
      </c>
      <c r="B103" s="78">
        <v>12317</v>
      </c>
      <c r="C103" s="13" t="s">
        <v>662</v>
      </c>
      <c r="D103" s="82" t="s">
        <v>68</v>
      </c>
      <c r="E103" s="51" t="s">
        <v>527</v>
      </c>
      <c r="F103" s="13">
        <v>27</v>
      </c>
      <c r="G103" s="70">
        <v>159.33000000000001</v>
      </c>
      <c r="H103" s="47">
        <f>IF(LEFT(E103,2)="DH",1,IF(LEFT(E103,2)="CA",2,IF(LEFT(E103,2)="1B",3,IF(LEFT(E103,2)="2B",4,IF(LEFT(E103,2)="3B",5,IF(LEFT(E103,2)="SS",6,IF(LEFT(E103,2)="LF",7,IF(LEFT(E103,2)="CF",8,IF(LEFT(E103,2)="RF",9,IF(LEFT(E103,2)="SP",10,IF(LEFT(E103,2)="RP",11,12)))))))))))</f>
        <v>10</v>
      </c>
      <c r="I103" s="53">
        <f>IF($G103="NC","NC",IF(OR(LEFT(E103,2)="RP",LEFT(E103,2)="SP"),ROUNDDOWN($G103*1.05,0)+IF($G103*1.05-ROUNDDOWN($G103*1.05,0)&gt;=2/3,2/3,IF($G103*1.05-ROUNDDOWN($G103*1.05,0)&gt;=1/3,1/3,0)),ROUNDDOWN($G103*1.05,0)))</f>
        <v>167</v>
      </c>
      <c r="J103" s="48"/>
      <c r="K103" s="49"/>
      <c r="L103" s="50"/>
      <c r="O103" s="46" t="str">
        <f>D103</f>
        <v>CHN</v>
      </c>
    </row>
    <row r="104" spans="1:16" x14ac:dyDescent="0.2">
      <c r="A104" s="44" t="s">
        <v>148</v>
      </c>
      <c r="B104" s="78">
        <v>15454</v>
      </c>
      <c r="C104" s="13" t="s">
        <v>813</v>
      </c>
      <c r="D104" s="82" t="s">
        <v>11</v>
      </c>
      <c r="E104" s="47" t="s">
        <v>13</v>
      </c>
      <c r="F104" s="13">
        <v>31</v>
      </c>
      <c r="G104" s="70">
        <v>181.66</v>
      </c>
      <c r="H104" s="47">
        <f>IF(LEFT(E104,2)="DH",1,IF(LEFT(E104,2)="CA",2,IF(LEFT(E104,2)="1B",3,IF(LEFT(E104,2)="2B",4,IF(LEFT(E104,2)="3B",5,IF(LEFT(E104,2)="SS",6,IF(LEFT(E104,2)="LF",7,IF(LEFT(E104,2)="CF",8,IF(LEFT(E104,2)="RF",9,IF(LEFT(E104,2)="SP",10,IF(LEFT(E104,2)="RP",11,12)))))))))))</f>
        <v>10</v>
      </c>
      <c r="I104" s="53">
        <f>IF($G104="NC","NC",IF(OR(LEFT(E104,2)="RP",LEFT(E104,2)="SP"),ROUNDDOWN($G104*1.05,0)+IF($G104*1.05-ROUNDDOWN($G104*1.05,0)&gt;=2/3,2/3,IF($G104*1.05-ROUNDDOWN($G104*1.05,0)&gt;=1/3,1/3,0)),ROUNDDOWN($G104*1.05,0)))</f>
        <v>190.66666666666666</v>
      </c>
      <c r="J104" s="48"/>
      <c r="K104" s="48"/>
      <c r="L104" s="50"/>
      <c r="O104" s="46" t="str">
        <f>D104</f>
        <v>SDN</v>
      </c>
    </row>
    <row r="105" spans="1:16" x14ac:dyDescent="0.2">
      <c r="A105" s="44" t="s">
        <v>148</v>
      </c>
      <c r="B105" s="78">
        <v>15474</v>
      </c>
      <c r="C105" s="13" t="s">
        <v>816</v>
      </c>
      <c r="D105" s="82" t="s">
        <v>25</v>
      </c>
      <c r="E105" s="47" t="s">
        <v>13</v>
      </c>
      <c r="F105" s="13">
        <v>26</v>
      </c>
      <c r="G105" s="70">
        <v>145</v>
      </c>
      <c r="H105" s="51">
        <f>IF(LEFT(E105,2)="DH",1,IF(LEFT(E105,2)="CA",2,IF(LEFT(E105,2)="1B",3,IF(LEFT(E105,2)="2B",4,IF(LEFT(E105,2)="3B",5,IF(LEFT(E105,2)="SS",6,IF(LEFT(E105,2)="LF",7,IF(LEFT(E105,2)="CF",8,IF(LEFT(E105,2)="RF",9,IF(LEFT(E105,2)="SP",10,IF(LEFT(E105,2)="RP",11,12)))))))))))</f>
        <v>10</v>
      </c>
      <c r="I105" s="53">
        <f>IF($G105="NC","NC",IF(OR(LEFT(E105,2)="RP",LEFT(E105,2)="SP"),ROUNDDOWN($G105*1.05,0)+IF($G105*1.05-ROUNDDOWN($G105*1.05,0)&gt;=2/3,2/3,IF($G105*1.05-ROUNDDOWN($G105*1.05,0)&gt;=1/3,1/3,0)),ROUNDDOWN($G105*1.05,0)))</f>
        <v>152</v>
      </c>
      <c r="J105" s="48"/>
      <c r="K105" s="48"/>
      <c r="L105" s="50"/>
      <c r="O105" s="46" t="str">
        <f>D105</f>
        <v>BOA</v>
      </c>
    </row>
    <row r="106" spans="1:16" x14ac:dyDescent="0.2">
      <c r="A106" s="44" t="s">
        <v>148</v>
      </c>
      <c r="B106" s="78">
        <v>19374</v>
      </c>
      <c r="C106" s="13" t="s">
        <v>1084</v>
      </c>
      <c r="D106" s="76" t="str">
        <f>P106</f>
        <v>BOA/PHN</v>
      </c>
      <c r="E106" s="51" t="s">
        <v>13</v>
      </c>
      <c r="F106" s="13">
        <v>24</v>
      </c>
      <c r="G106" s="70">
        <v>126</v>
      </c>
      <c r="H106" s="47">
        <f>IF(LEFT(E106,2)="DH",1,IF(LEFT(E106,2)="CA",2,IF(LEFT(E106,2)="1B",3,IF(LEFT(E106,2)="2B",4,IF(LEFT(E106,2)="3B",5,IF(LEFT(E106,2)="SS",6,IF(LEFT(E106,2)="LF",7,IF(LEFT(E106,2)="CF",8,IF(LEFT(E106,2)="RF",9,IF(LEFT(E106,2)="SP",10,IF(LEFT(E106,2)="RP",11,12)))))))))))</f>
        <v>10</v>
      </c>
      <c r="I106" s="53">
        <f>IF($G106="NC","NC",IF(OR(LEFT(E106,2)="RP",LEFT(E106,2)="SP"),ROUNDDOWN($G106*1.05,0)+IF($G106*1.05-ROUNDDOWN($G106*1.05,0)&gt;=2/3,2/3,IF($G106*1.05-ROUNDDOWN($G106*1.05,0)&gt;=1/3,1/3,0)),ROUNDDOWN($G106*1.05,0)))</f>
        <v>132</v>
      </c>
      <c r="J106" s="48"/>
      <c r="K106" s="49"/>
      <c r="L106" s="50"/>
      <c r="O106" s="46" t="str">
        <f>D106</f>
        <v>BOA/PHN</v>
      </c>
      <c r="P106" s="46" t="s">
        <v>511</v>
      </c>
    </row>
    <row r="107" spans="1:16" x14ac:dyDescent="0.2">
      <c r="A107" s="44" t="s">
        <v>148</v>
      </c>
      <c r="B107" s="80">
        <v>19879</v>
      </c>
      <c r="C107" s="13" t="s">
        <v>1154</v>
      </c>
      <c r="D107" s="83" t="s">
        <v>25</v>
      </c>
      <c r="E107" s="47" t="s">
        <v>13</v>
      </c>
      <c r="F107" s="13">
        <v>9</v>
      </c>
      <c r="G107" s="70">
        <v>43.66</v>
      </c>
      <c r="H107" s="51">
        <f>IF(LEFT(E107,2)="DH",1,IF(LEFT(E107,2)="CA",2,IF(LEFT(E107,2)="1B",3,IF(LEFT(E107,2)="2B",4,IF(LEFT(E107,2)="3B",5,IF(LEFT(E107,2)="SS",6,IF(LEFT(E107,2)="LF",7,IF(LEFT(E107,2)="CF",8,IF(LEFT(E107,2)="RF",9,IF(LEFT(E107,2)="SP",10,IF(LEFT(E107,2)="RP",11,12)))))))))))</f>
        <v>10</v>
      </c>
      <c r="I107" s="53">
        <f>IF($G107="NC","NC",IF(OR(LEFT(E107,2)="RP",LEFT(E107,2)="SP"),ROUNDDOWN($G107*1.05,0)+IF($G107*1.05-ROUNDDOWN($G107*1.05,0)&gt;=2/3,2/3,IF($G107*1.05-ROUNDDOWN($G107*1.05,0)&gt;=1/3,1/3,0)),ROUNDDOWN($G107*1.05,0)))</f>
        <v>45.666666666666664</v>
      </c>
      <c r="J107" s="44"/>
      <c r="K107" s="44"/>
      <c r="L107" s="44"/>
      <c r="O107" s="46" t="str">
        <f>D107</f>
        <v>BOA</v>
      </c>
    </row>
    <row r="108" spans="1:16" x14ac:dyDescent="0.2">
      <c r="A108" s="44" t="s">
        <v>148</v>
      </c>
      <c r="B108" s="78">
        <v>26056</v>
      </c>
      <c r="C108" s="13" t="s">
        <v>1655</v>
      </c>
      <c r="D108" s="82" t="s">
        <v>94</v>
      </c>
      <c r="E108" s="47" t="s">
        <v>13</v>
      </c>
      <c r="F108" s="13">
        <v>9</v>
      </c>
      <c r="G108" s="70">
        <v>53.66</v>
      </c>
      <c r="H108" s="47">
        <f>IF(LEFT(E108,2)="DH",1,IF(LEFT(E108,2)="CA",2,IF(LEFT(E108,2)="1B",3,IF(LEFT(E108,2)="2B",4,IF(LEFT(E108,2)="3B",5,IF(LEFT(E108,2)="SS",6,IF(LEFT(E108,2)="LF",7,IF(LEFT(E108,2)="CF",8,IF(LEFT(E108,2)="RF",9,IF(LEFT(E108,2)="SP",10,IF(LEFT(E108,2)="RP",11,12)))))))))))</f>
        <v>10</v>
      </c>
      <c r="I108" s="53">
        <f>IF($G108="NC","NC",IF(OR(LEFT(E108,2)="RP",LEFT(E108,2)="SP"),ROUNDDOWN($G108*1.05,0)+IF($G108*1.05-ROUNDDOWN($G108*1.05,0)&gt;=2/3,2/3,IF($G108*1.05-ROUNDDOWN($G108*1.05,0)&gt;=1/3,1/3,0)),ROUNDDOWN($G108*1.05,0)))</f>
        <v>56.333333333333336</v>
      </c>
      <c r="J108" s="48"/>
      <c r="K108" s="49"/>
      <c r="L108" s="50"/>
      <c r="O108" s="46" t="str">
        <f>D108</f>
        <v>HOA</v>
      </c>
    </row>
    <row r="109" spans="1:16" x14ac:dyDescent="0.2">
      <c r="A109" s="44" t="s">
        <v>148</v>
      </c>
      <c r="B109" s="78">
        <v>29868</v>
      </c>
      <c r="C109" s="13" t="s">
        <v>1904</v>
      </c>
      <c r="D109" s="82" t="s">
        <v>5</v>
      </c>
      <c r="E109" s="51" t="s">
        <v>527</v>
      </c>
      <c r="F109" s="13">
        <v>4</v>
      </c>
      <c r="G109" s="70">
        <v>31.33</v>
      </c>
      <c r="H109" s="51">
        <f>IF(LEFT(E109,2)="DH",1,IF(LEFT(E109,2)="CA",2,IF(LEFT(E109,2)="1B",3,IF(LEFT(E109,2)="2B",4,IF(LEFT(E109,2)="3B",5,IF(LEFT(E109,2)="SS",6,IF(LEFT(E109,2)="LF",7,IF(LEFT(E109,2)="CF",8,IF(LEFT(E109,2)="RF",9,IF(LEFT(E109,2)="SP",10,IF(LEFT(E109,2)="RP",11,12)))))))))))</f>
        <v>10</v>
      </c>
      <c r="I109" s="53">
        <f>IF($G109="NC","NC",IF(OR(LEFT(E109,2)="RP",LEFT(E109,2)="SP"),ROUNDDOWN($G109*1.05,0)+IF($G109*1.05-ROUNDDOWN($G109*1.05,0)&gt;=2/3,2/3,IF($G109*1.05-ROUNDDOWN($G109*1.05,0)&gt;=1/3,1/3,0)),ROUNDDOWN($G109*1.05,0)))</f>
        <v>32.666666666666664</v>
      </c>
      <c r="J109" s="48"/>
      <c r="K109" s="48"/>
      <c r="L109" s="50"/>
      <c r="O109" s="46" t="str">
        <f>D109</f>
        <v>PIN</v>
      </c>
    </row>
    <row r="110" spans="1:16" x14ac:dyDescent="0.2">
      <c r="A110" s="44" t="s">
        <v>148</v>
      </c>
      <c r="B110" s="78">
        <v>31900</v>
      </c>
      <c r="C110" s="13" t="s">
        <v>2035</v>
      </c>
      <c r="D110" s="82" t="s">
        <v>140</v>
      </c>
      <c r="E110" s="51" t="s">
        <v>13</v>
      </c>
      <c r="F110" s="13">
        <v>6</v>
      </c>
      <c r="G110" s="70">
        <v>30</v>
      </c>
      <c r="H110" s="51">
        <f>IF(LEFT(E110,2)="DH",1,IF(LEFT(E110,2)="CA",2,IF(LEFT(E110,2)="1B",3,IF(LEFT(E110,2)="2B",4,IF(LEFT(E110,2)="3B",5,IF(LEFT(E110,2)="SS",6,IF(LEFT(E110,2)="LF",7,IF(LEFT(E110,2)="CF",8,IF(LEFT(E110,2)="RF",9,IF(LEFT(E110,2)="SP",10,IF(LEFT(E110,2)="RP",11,12)))))))))))</f>
        <v>10</v>
      </c>
      <c r="I110" s="53">
        <f>IF($G110="NC","NC",IF(OR(LEFT(E110,2)="RP",LEFT(E110,2)="SP"),ROUNDDOWN($G110*1.05,0)+IF($G110*1.05-ROUNDDOWN($G110*1.05,0)&gt;=2/3,2/3,IF($G110*1.05-ROUNDDOWN($G110*1.05,0)&gt;=1/3,1/3,0)),ROUNDDOWN($G110*1.05,0)))</f>
        <v>31.333333333333332</v>
      </c>
      <c r="J110" s="48"/>
      <c r="K110" s="48"/>
      <c r="L110" s="50"/>
      <c r="O110" s="46" t="str">
        <f>D110</f>
        <v>MMN</v>
      </c>
    </row>
    <row r="111" spans="1:16" x14ac:dyDescent="0.2">
      <c r="A111" s="44" t="s">
        <v>148</v>
      </c>
      <c r="B111" s="78">
        <v>10233</v>
      </c>
      <c r="C111" s="13" t="s">
        <v>605</v>
      </c>
      <c r="D111" s="82" t="s">
        <v>25</v>
      </c>
      <c r="E111" s="47" t="s">
        <v>15</v>
      </c>
      <c r="F111" s="13">
        <v>0</v>
      </c>
      <c r="G111" s="70">
        <v>61.33</v>
      </c>
      <c r="H111" s="51">
        <f>IF(LEFT(E111,2)="DH",1,IF(LEFT(E111,2)="CA",2,IF(LEFT(E111,2)="1B",3,IF(LEFT(E111,2)="2B",4,IF(LEFT(E111,2)="3B",5,IF(LEFT(E111,2)="SS",6,IF(LEFT(E111,2)="LF",7,IF(LEFT(E111,2)="CF",8,IF(LEFT(E111,2)="RF",9,IF(LEFT(E111,2)="SP",10,IF(LEFT(E111,2)="RP",11,12)))))))))))</f>
        <v>11</v>
      </c>
      <c r="I111" s="53">
        <f>IF($G111="NC","NC",IF(OR(LEFT(E111,2)="RP",LEFT(E111,2)="SP"),ROUNDDOWN($G111*1.05,0)+IF($G111*1.05-ROUNDDOWN($G111*1.05,0)&gt;=2/3,2/3,IF($G111*1.05-ROUNDDOWN($G111*1.05,0)&gt;=1/3,1/3,0)),ROUNDDOWN($G111*1.05,0)))</f>
        <v>64.333333333333329</v>
      </c>
      <c r="J111" s="48"/>
      <c r="K111" s="48"/>
      <c r="L111" s="50"/>
      <c r="O111" s="46" t="str">
        <f>D111</f>
        <v>BOA</v>
      </c>
    </row>
    <row r="112" spans="1:16" x14ac:dyDescent="0.2">
      <c r="A112" s="44" t="s">
        <v>148</v>
      </c>
      <c r="B112" s="78">
        <v>11384</v>
      </c>
      <c r="C112" s="13" t="s">
        <v>625</v>
      </c>
      <c r="D112" s="82" t="s">
        <v>66</v>
      </c>
      <c r="E112" s="47" t="s">
        <v>15</v>
      </c>
      <c r="F112" s="13">
        <v>0</v>
      </c>
      <c r="G112" s="70">
        <v>63</v>
      </c>
      <c r="H112" s="47">
        <f>IF(LEFT(E112,2)="DH",1,IF(LEFT(E112,2)="CA",2,IF(LEFT(E112,2)="1B",3,IF(LEFT(E112,2)="2B",4,IF(LEFT(E112,2)="3B",5,IF(LEFT(E112,2)="SS",6,IF(LEFT(E112,2)="LF",7,IF(LEFT(E112,2)="CF",8,IF(LEFT(E112,2)="RF",9,IF(LEFT(E112,2)="SP",10,IF(LEFT(E112,2)="RP",11,12)))))))))))</f>
        <v>11</v>
      </c>
      <c r="I112" s="53">
        <f>IF($G112="NC","NC",IF(OR(LEFT(E112,2)="RP",LEFT(E112,2)="SP"),ROUNDDOWN($G112*1.05,0)+IF($G112*1.05-ROUNDDOWN($G112*1.05,0)&gt;=2/3,2/3,IF($G112*1.05-ROUNDDOWN($G112*1.05,0)&gt;=1/3,1/3,0)),ROUNDDOWN($G112*1.05,0)))</f>
        <v>66</v>
      </c>
      <c r="J112" s="48"/>
      <c r="K112" s="49"/>
      <c r="L112" s="50"/>
      <c r="O112" s="46" t="str">
        <f>D112</f>
        <v>DEA</v>
      </c>
    </row>
    <row r="113" spans="1:16" x14ac:dyDescent="0.2">
      <c r="A113" s="44" t="s">
        <v>148</v>
      </c>
      <c r="B113" s="78">
        <v>12828</v>
      </c>
      <c r="C113" s="13" t="s">
        <v>680</v>
      </c>
      <c r="D113" s="76" t="str">
        <f>P113</f>
        <v>BAA/CHN</v>
      </c>
      <c r="E113" s="47" t="s">
        <v>15</v>
      </c>
      <c r="F113" s="13">
        <v>0</v>
      </c>
      <c r="G113" s="70">
        <v>53</v>
      </c>
      <c r="H113" s="47">
        <f>IF(LEFT(E113,2)="DH",1,IF(LEFT(E113,2)="CA",2,IF(LEFT(E113,2)="1B",3,IF(LEFT(E113,2)="2B",4,IF(LEFT(E113,2)="3B",5,IF(LEFT(E113,2)="SS",6,IF(LEFT(E113,2)="LF",7,IF(LEFT(E113,2)="CF",8,IF(LEFT(E113,2)="RF",9,IF(LEFT(E113,2)="SP",10,IF(LEFT(E113,2)="RP",11,12)))))))))))</f>
        <v>11</v>
      </c>
      <c r="I113" s="53">
        <f>IF($G113="NC","NC",IF(OR(LEFT(E113,2)="RP",LEFT(E113,2)="SP"),ROUNDDOWN($G113*1.05,0)+IF($G113*1.05-ROUNDDOWN($G113*1.05,0)&gt;=2/3,2/3,IF($G113*1.05-ROUNDDOWN($G113*1.05,0)&gt;=1/3,1/3,0)),ROUNDDOWN($G113*1.05,0)))</f>
        <v>55.333333333333336</v>
      </c>
      <c r="J113" s="48"/>
      <c r="K113" s="48"/>
      <c r="L113" s="50"/>
      <c r="O113" s="46" t="str">
        <f>D113</f>
        <v>BAA/CHN</v>
      </c>
      <c r="P113" s="46" t="s">
        <v>360</v>
      </c>
    </row>
    <row r="114" spans="1:16" x14ac:dyDescent="0.2">
      <c r="A114" s="44" t="s">
        <v>148</v>
      </c>
      <c r="B114" s="78">
        <v>13580</v>
      </c>
      <c r="C114" s="13" t="s">
        <v>722</v>
      </c>
      <c r="D114" s="82" t="s">
        <v>94</v>
      </c>
      <c r="E114" s="47" t="s">
        <v>528</v>
      </c>
      <c r="F114" s="13">
        <v>1</v>
      </c>
      <c r="G114" s="70">
        <v>71.66</v>
      </c>
      <c r="H114" s="51">
        <f>IF(LEFT(E114,2)="DH",1,IF(LEFT(E114,2)="CA",2,IF(LEFT(E114,2)="1B",3,IF(LEFT(E114,2)="2B",4,IF(LEFT(E114,2)="3B",5,IF(LEFT(E114,2)="SS",6,IF(LEFT(E114,2)="LF",7,IF(LEFT(E114,2)="CF",8,IF(LEFT(E114,2)="RF",9,IF(LEFT(E114,2)="SP",10,IF(LEFT(E114,2)="RP",11,12)))))))))))</f>
        <v>11</v>
      </c>
      <c r="I114" s="53">
        <f>IF($G114="NC","NC",IF(OR(LEFT(E114,2)="RP",LEFT(E114,2)="SP"),ROUNDDOWN($G114*1.05,0)+IF($G114*1.05-ROUNDDOWN($G114*1.05,0)&gt;=2/3,2/3,IF($G114*1.05-ROUNDDOWN($G114*1.05,0)&gt;=1/3,1/3,0)),ROUNDDOWN($G114*1.05,0)))</f>
        <v>75</v>
      </c>
      <c r="J114" s="48"/>
      <c r="K114" s="48"/>
      <c r="L114" s="50"/>
      <c r="O114" s="46" t="str">
        <f>D114</f>
        <v>HOA</v>
      </c>
    </row>
    <row r="115" spans="1:16" x14ac:dyDescent="0.2">
      <c r="A115" s="44" t="s">
        <v>148</v>
      </c>
      <c r="B115" s="78">
        <v>16835</v>
      </c>
      <c r="C115" s="13" t="s">
        <v>901</v>
      </c>
      <c r="D115" s="82" t="s">
        <v>25</v>
      </c>
      <c r="E115" s="47" t="s">
        <v>528</v>
      </c>
      <c r="F115" s="13">
        <v>3</v>
      </c>
      <c r="G115" s="70">
        <v>51.66</v>
      </c>
      <c r="H115" s="47">
        <f>IF(LEFT(E115,2)="DH",1,IF(LEFT(E115,2)="CA",2,IF(LEFT(E115,2)="1B",3,IF(LEFT(E115,2)="2B",4,IF(LEFT(E115,2)="3B",5,IF(LEFT(E115,2)="SS",6,IF(LEFT(E115,2)="LF",7,IF(LEFT(E115,2)="CF",8,IF(LEFT(E115,2)="RF",9,IF(LEFT(E115,2)="SP",10,IF(LEFT(E115,2)="RP",11,12)))))))))))</f>
        <v>11</v>
      </c>
      <c r="I115" s="53">
        <f>IF($G115="NC","NC",IF(OR(LEFT(E115,2)="RP",LEFT(E115,2)="SP"),ROUNDDOWN($G115*1.05,0)+IF($G115*1.05-ROUNDDOWN($G115*1.05,0)&gt;=2/3,2/3,IF($G115*1.05-ROUNDDOWN($G115*1.05,0)&gt;=1/3,1/3,0)),ROUNDDOWN($G115*1.05,0)))</f>
        <v>54</v>
      </c>
      <c r="J115" s="48"/>
      <c r="K115" s="48"/>
      <c r="L115" s="50"/>
      <c r="O115" s="46" t="str">
        <f>D115</f>
        <v>BOA</v>
      </c>
    </row>
    <row r="116" spans="1:16" x14ac:dyDescent="0.2">
      <c r="A116" s="44" t="s">
        <v>148</v>
      </c>
      <c r="B116" s="78">
        <v>20349</v>
      </c>
      <c r="C116" s="13" t="s">
        <v>1224</v>
      </c>
      <c r="D116" s="82" t="s">
        <v>25</v>
      </c>
      <c r="E116" s="47" t="s">
        <v>15</v>
      </c>
      <c r="F116" s="13">
        <v>0</v>
      </c>
      <c r="G116" s="70">
        <v>35.33</v>
      </c>
      <c r="H116" s="47">
        <f>IF(LEFT(E116,2)="DH",1,IF(LEFT(E116,2)="CA",2,IF(LEFT(E116,2)="1B",3,IF(LEFT(E116,2)="2B",4,IF(LEFT(E116,2)="3B",5,IF(LEFT(E116,2)="SS",6,IF(LEFT(E116,2)="LF",7,IF(LEFT(E116,2)="CF",8,IF(LEFT(E116,2)="RF",9,IF(LEFT(E116,2)="SP",10,IF(LEFT(E116,2)="RP",11,12)))))))))))</f>
        <v>11</v>
      </c>
      <c r="I116" s="53">
        <f>IF($G116="NC","NC",IF(OR(LEFT(E116,2)="RP",LEFT(E116,2)="SP"),ROUNDDOWN($G116*1.05,0)+IF($G116*1.05-ROUNDDOWN($G116*1.05,0)&gt;=2/3,2/3,IF($G116*1.05-ROUNDDOWN($G116*1.05,0)&gt;=1/3,1/3,0)),ROUNDDOWN($G116*1.05,0)))</f>
        <v>37</v>
      </c>
      <c r="J116" s="48"/>
      <c r="K116" s="49"/>
      <c r="L116" s="50"/>
      <c r="O116" s="46" t="str">
        <f>D116</f>
        <v>BOA</v>
      </c>
    </row>
    <row r="117" spans="1:16" x14ac:dyDescent="0.2">
      <c r="A117" s="44" t="s">
        <v>148</v>
      </c>
      <c r="B117" s="78">
        <v>20375</v>
      </c>
      <c r="C117" s="13" t="s">
        <v>1230</v>
      </c>
      <c r="D117" s="82" t="s">
        <v>25</v>
      </c>
      <c r="E117" s="47" t="s">
        <v>15</v>
      </c>
      <c r="F117" s="13">
        <v>0</v>
      </c>
      <c r="G117" s="70">
        <v>67</v>
      </c>
      <c r="H117" s="47">
        <f>IF(LEFT(E117,2)="DH",1,IF(LEFT(E117,2)="CA",2,IF(LEFT(E117,2)="1B",3,IF(LEFT(E117,2)="2B",4,IF(LEFT(E117,2)="3B",5,IF(LEFT(E117,2)="SS",6,IF(LEFT(E117,2)="LF",7,IF(LEFT(E117,2)="CF",8,IF(LEFT(E117,2)="RF",9,IF(LEFT(E117,2)="SP",10,IF(LEFT(E117,2)="RP",11,12)))))))))))</f>
        <v>11</v>
      </c>
      <c r="I117" s="53">
        <f>IF($G117="NC","NC",IF(OR(LEFT(E117,2)="RP",LEFT(E117,2)="SP"),ROUNDDOWN($G117*1.05,0)+IF($G117*1.05-ROUNDDOWN($G117*1.05,0)&gt;=2/3,2/3,IF($G117*1.05-ROUNDDOWN($G117*1.05,0)&gt;=1/3,1/3,0)),ROUNDDOWN($G117*1.05,0)))</f>
        <v>70.333333333333329</v>
      </c>
      <c r="J117" s="48"/>
      <c r="K117" s="48"/>
      <c r="L117" s="50"/>
      <c r="O117" s="46" t="str">
        <f>D117</f>
        <v>BOA</v>
      </c>
    </row>
    <row r="118" spans="1:16" x14ac:dyDescent="0.2">
      <c r="A118" s="44" t="s">
        <v>148</v>
      </c>
      <c r="B118" s="78">
        <v>25648</v>
      </c>
      <c r="C118" s="13" t="s">
        <v>1608</v>
      </c>
      <c r="D118" s="82" t="s">
        <v>25</v>
      </c>
      <c r="E118" s="47" t="s">
        <v>15</v>
      </c>
      <c r="F118" s="13">
        <v>0</v>
      </c>
      <c r="G118" s="70">
        <v>34</v>
      </c>
      <c r="H118" s="47">
        <f>IF(LEFT(E118,2)="DH",1,IF(LEFT(E118,2)="CA",2,IF(LEFT(E118,2)="1B",3,IF(LEFT(E118,2)="2B",4,IF(LEFT(E118,2)="3B",5,IF(LEFT(E118,2)="SS",6,IF(LEFT(E118,2)="LF",7,IF(LEFT(E118,2)="CF",8,IF(LEFT(E118,2)="RF",9,IF(LEFT(E118,2)="SP",10,IF(LEFT(E118,2)="RP",11,12)))))))))))</f>
        <v>11</v>
      </c>
      <c r="I118" s="53">
        <f>IF($G118="NC","NC",IF(OR(LEFT(E118,2)="RP",LEFT(E118,2)="SP"),ROUNDDOWN($G118*1.05,0)+IF($G118*1.05-ROUNDDOWN($G118*1.05,0)&gt;=2/3,2/3,IF($G118*1.05-ROUNDDOWN($G118*1.05,0)&gt;=1/3,1/3,0)),ROUNDDOWN($G118*1.05,0)))</f>
        <v>35.666666666666664</v>
      </c>
      <c r="J118" s="48"/>
      <c r="K118" s="48"/>
      <c r="L118" s="50"/>
      <c r="O118" s="46" t="str">
        <f>D118</f>
        <v>BOA</v>
      </c>
    </row>
    <row r="119" spans="1:16" x14ac:dyDescent="0.2">
      <c r="A119" s="44" t="s">
        <v>148</v>
      </c>
      <c r="B119" s="78">
        <v>26191</v>
      </c>
      <c r="C119" s="13" t="s">
        <v>1670</v>
      </c>
      <c r="D119" s="82" t="s">
        <v>23</v>
      </c>
      <c r="E119" s="47" t="s">
        <v>15</v>
      </c>
      <c r="F119" s="13">
        <v>0</v>
      </c>
      <c r="G119" s="70">
        <v>26.33</v>
      </c>
      <c r="H119" s="51">
        <f>IF(LEFT(E119,2)="DH",1,IF(LEFT(E119,2)="CA",2,IF(LEFT(E119,2)="1B",3,IF(LEFT(E119,2)="2B",4,IF(LEFT(E119,2)="3B",5,IF(LEFT(E119,2)="SS",6,IF(LEFT(E119,2)="LF",7,IF(LEFT(E119,2)="CF",8,IF(LEFT(E119,2)="RF",9,IF(LEFT(E119,2)="SP",10,IF(LEFT(E119,2)="RP",11,12)))))))))))</f>
        <v>11</v>
      </c>
      <c r="I119" s="53">
        <f>IF($G119="NC","NC",IF(OR(LEFT(E119,2)="RP",LEFT(E119,2)="SP"),ROUNDDOWN($G119*1.05,0)+IF($G119*1.05-ROUNDDOWN($G119*1.05,0)&gt;=2/3,2/3,IF($G119*1.05-ROUNDDOWN($G119*1.05,0)&gt;=1/3,1/3,0)),ROUNDDOWN($G119*1.05,0)))</f>
        <v>27.333333333333332</v>
      </c>
      <c r="J119" s="48"/>
      <c r="K119" s="48"/>
      <c r="L119" s="50"/>
      <c r="O119" s="46" t="str">
        <f>D119</f>
        <v>BAA</v>
      </c>
    </row>
    <row r="120" spans="1:16" x14ac:dyDescent="0.2">
      <c r="A120" s="44" t="s">
        <v>148</v>
      </c>
      <c r="B120" s="78">
        <v>26214</v>
      </c>
      <c r="C120" s="13" t="s">
        <v>1675</v>
      </c>
      <c r="D120" s="82" t="s">
        <v>25</v>
      </c>
      <c r="E120" s="47" t="s">
        <v>15</v>
      </c>
      <c r="F120" s="13">
        <v>0</v>
      </c>
      <c r="G120" s="70">
        <v>34.659999999999997</v>
      </c>
      <c r="H120" s="51">
        <f>IF(LEFT(E120,2)="DH",1,IF(LEFT(E120,2)="CA",2,IF(LEFT(E120,2)="1B",3,IF(LEFT(E120,2)="2B",4,IF(LEFT(E120,2)="3B",5,IF(LEFT(E120,2)="SS",6,IF(LEFT(E120,2)="LF",7,IF(LEFT(E120,2)="CF",8,IF(LEFT(E120,2)="RF",9,IF(LEFT(E120,2)="SP",10,IF(LEFT(E120,2)="RP",11,12)))))))))))</f>
        <v>11</v>
      </c>
      <c r="I120" s="53">
        <f>IF($G120="NC","NC",IF(OR(LEFT(E120,2)="RP",LEFT(E120,2)="SP"),ROUNDDOWN($G120*1.05,0)+IF($G120*1.05-ROUNDDOWN($G120*1.05,0)&gt;=2/3,2/3,IF($G120*1.05-ROUNDDOWN($G120*1.05,0)&gt;=1/3,1/3,0)),ROUNDDOWN($G120*1.05,0)))</f>
        <v>36.333333333333336</v>
      </c>
      <c r="J120" s="48"/>
      <c r="K120" s="48"/>
      <c r="L120" s="50"/>
      <c r="O120" s="46" t="str">
        <f>D120</f>
        <v>BOA</v>
      </c>
    </row>
    <row r="121" spans="1:16" x14ac:dyDescent="0.2">
      <c r="A121" s="44" t="s">
        <v>148</v>
      </c>
      <c r="B121" s="78">
        <v>35466</v>
      </c>
      <c r="C121" s="13" t="s">
        <v>2094</v>
      </c>
      <c r="D121" s="82" t="s">
        <v>25</v>
      </c>
      <c r="E121" s="51" t="s">
        <v>528</v>
      </c>
      <c r="F121" s="13">
        <v>3</v>
      </c>
      <c r="G121" s="70">
        <v>16.329999999999998</v>
      </c>
      <c r="H121" s="47">
        <f>IF(LEFT(E121,2)="DH",1,IF(LEFT(E121,2)="CA",2,IF(LEFT(E121,2)="1B",3,IF(LEFT(E121,2)="2B",4,IF(LEFT(E121,2)="3B",5,IF(LEFT(E121,2)="SS",6,IF(LEFT(E121,2)="LF",7,IF(LEFT(E121,2)="CF",8,IF(LEFT(E121,2)="RF",9,IF(LEFT(E121,2)="SP",10,IF(LEFT(E121,2)="RP",11,12)))))))))))</f>
        <v>11</v>
      </c>
      <c r="I121" s="53">
        <f>IF($G121="NC","NC",IF(OR(LEFT(E121,2)="RP",LEFT(E121,2)="SP"),ROUNDDOWN($G121*1.05,0)+IF($G121*1.05-ROUNDDOWN($G121*1.05,0)&gt;=2/3,2/3,IF($G121*1.05-ROUNDDOWN($G121*1.05,0)&gt;=1/3,1/3,0)),ROUNDDOWN($G121*1.05,0)))</f>
        <v>17</v>
      </c>
      <c r="J121" s="48"/>
      <c r="K121" s="49"/>
      <c r="L121" s="50"/>
      <c r="O121" s="46" t="str">
        <f>D121</f>
        <v>BOA</v>
      </c>
    </row>
    <row r="122" spans="1:16" x14ac:dyDescent="0.2">
      <c r="A122" s="44" t="s">
        <v>149</v>
      </c>
      <c r="B122" s="55">
        <v>12976</v>
      </c>
      <c r="C122" s="13" t="s">
        <v>690</v>
      </c>
      <c r="D122" s="84" t="s">
        <v>124</v>
      </c>
      <c r="E122" s="47" t="s">
        <v>165</v>
      </c>
      <c r="F122" s="48"/>
      <c r="G122" s="69">
        <v>155</v>
      </c>
      <c r="H122" s="47">
        <f>IF(LEFT(E122,2)="DH",1,IF(LEFT(E122,2)="CA",2,IF(LEFT(E122,2)="1B",3,IF(LEFT(E122,2)="2B",4,IF(LEFT(E122,2)="3B",5,IF(LEFT(E122,2)="SS",6,IF(LEFT(E122,2)="LF",7,IF(LEFT(E122,2)="CF",8,IF(LEFT(E122,2)="RF",9,IF(LEFT(E122,2)="SP",10,IF(LEFT(E122,2)="RP",11,12)))))))))))</f>
        <v>2</v>
      </c>
      <c r="I122" s="53">
        <f>IF($G122="NC","NC",IF(OR(LEFT(E122,2)="RP",LEFT(E122,2)="SP"),ROUNDDOWN($G122*1.05,0)+IF($G122*1.05-ROUNDDOWN($G122*1.05,0)&gt;=2/3,2/3,IF($G122*1.05-ROUNDDOWN($G122*1.05,0)&gt;=1/3,1/3,0)),ROUNDDOWN($G122*1.05,0)))</f>
        <v>162</v>
      </c>
      <c r="J122" s="48"/>
      <c r="K122" s="48"/>
      <c r="L122" s="50"/>
      <c r="O122" s="46" t="str">
        <f>D122</f>
        <v>CLA</v>
      </c>
    </row>
    <row r="123" spans="1:16" x14ac:dyDescent="0.2">
      <c r="A123" s="44" t="s">
        <v>149</v>
      </c>
      <c r="B123" s="55">
        <v>25543</v>
      </c>
      <c r="C123" s="13" t="s">
        <v>1593</v>
      </c>
      <c r="D123" s="84" t="s">
        <v>63</v>
      </c>
      <c r="E123" s="47" t="s">
        <v>165</v>
      </c>
      <c r="F123" s="48"/>
      <c r="G123" s="69">
        <v>35</v>
      </c>
      <c r="H123" s="47">
        <f>IF(LEFT(E123,2)="DH",1,IF(LEFT(E123,2)="CA",2,IF(LEFT(E123,2)="1B",3,IF(LEFT(E123,2)="2B",4,IF(LEFT(E123,2)="3B",5,IF(LEFT(E123,2)="SS",6,IF(LEFT(E123,2)="LF",7,IF(LEFT(E123,2)="CF",8,IF(LEFT(E123,2)="RF",9,IF(LEFT(E123,2)="SP",10,IF(LEFT(E123,2)="RP",11,12)))))))))))</f>
        <v>2</v>
      </c>
      <c r="I123" s="53">
        <f>IF($G123="NC","NC",IF(OR(LEFT(E123,2)="RP",LEFT(E123,2)="SP"),ROUNDDOWN($G123*1.05,0)+IF($G123*1.05-ROUNDDOWN($G123*1.05,0)&gt;=2/3,2/3,IF($G123*1.05-ROUNDDOWN($G123*1.05,0)&gt;=1/3,1/3,0)),ROUNDDOWN($G123*1.05,0)))</f>
        <v>36</v>
      </c>
      <c r="J123" s="48"/>
      <c r="K123" s="49"/>
      <c r="L123" s="50"/>
      <c r="O123" s="46" t="str">
        <f>D123</f>
        <v>CHA</v>
      </c>
    </row>
    <row r="124" spans="1:16" x14ac:dyDescent="0.2">
      <c r="A124" s="44" t="s">
        <v>149</v>
      </c>
      <c r="B124" s="55">
        <v>28022</v>
      </c>
      <c r="C124" s="13" t="s">
        <v>1838</v>
      </c>
      <c r="D124" s="84" t="s">
        <v>63</v>
      </c>
      <c r="E124" s="47" t="s">
        <v>165</v>
      </c>
      <c r="F124" s="48"/>
      <c r="G124" s="69">
        <v>365</v>
      </c>
      <c r="H124" s="47">
        <f>IF(LEFT(E124,2)="DH",1,IF(LEFT(E124,2)="CA",2,IF(LEFT(E124,2)="1B",3,IF(LEFT(E124,2)="2B",4,IF(LEFT(E124,2)="3B",5,IF(LEFT(E124,2)="SS",6,IF(LEFT(E124,2)="LF",7,IF(LEFT(E124,2)="CF",8,IF(LEFT(E124,2)="RF",9,IF(LEFT(E124,2)="SP",10,IF(LEFT(E124,2)="RP",11,12)))))))))))</f>
        <v>2</v>
      </c>
      <c r="I124" s="53">
        <f>IF($G124="NC","NC",IF(OR(LEFT(E124,2)="RP",LEFT(E124,2)="SP"),ROUNDDOWN($G124*1.05,0)+IF($G124*1.05-ROUNDDOWN($G124*1.05,0)&gt;=2/3,2/3,IF($G124*1.05-ROUNDDOWN($G124*1.05,0)&gt;=1/3,1/3,0)),ROUNDDOWN($G124*1.05,0)))</f>
        <v>383</v>
      </c>
      <c r="J124" s="48"/>
      <c r="K124" s="49"/>
      <c r="L124" s="50"/>
      <c r="O124" s="46" t="str">
        <f>D124</f>
        <v>CHA</v>
      </c>
    </row>
    <row r="125" spans="1:16" x14ac:dyDescent="0.2">
      <c r="A125" s="44" t="s">
        <v>149</v>
      </c>
      <c r="B125" s="55">
        <v>33549</v>
      </c>
      <c r="C125" s="13" t="s">
        <v>2063</v>
      </c>
      <c r="D125" s="84" t="s">
        <v>63</v>
      </c>
      <c r="E125" s="47" t="s">
        <v>165</v>
      </c>
      <c r="F125" s="47"/>
      <c r="G125" s="69">
        <v>253</v>
      </c>
      <c r="H125" s="47">
        <f>IF(LEFT(E125,2)="DH",1,IF(LEFT(E125,2)="CA",2,IF(LEFT(E125,2)="1B",3,IF(LEFT(E125,2)="2B",4,IF(LEFT(E125,2)="3B",5,IF(LEFT(E125,2)="SS",6,IF(LEFT(E125,2)="LF",7,IF(LEFT(E125,2)="CF",8,IF(LEFT(E125,2)="RF",9,IF(LEFT(E125,2)="SP",10,IF(LEFT(E125,2)="RP",11,12)))))))))))</f>
        <v>2</v>
      </c>
      <c r="I125" s="53">
        <f>IF($G125="NC","NC",IF(OR(LEFT(E125,2)="RP",LEFT(E125,2)="SP"),ROUNDDOWN($G125*1.05,0)+IF($G125*1.05-ROUNDDOWN($G125*1.05,0)&gt;=2/3,2/3,IF($G125*1.05-ROUNDDOWN($G125*1.05,0)&gt;=1/3,1/3,0)),ROUNDDOWN($G125*1.05,0)))</f>
        <v>265</v>
      </c>
      <c r="J125" s="48"/>
      <c r="K125" s="49"/>
      <c r="L125" s="50"/>
      <c r="O125" s="46" t="str">
        <f>D125</f>
        <v>CHA</v>
      </c>
    </row>
    <row r="126" spans="1:16" x14ac:dyDescent="0.2">
      <c r="A126" s="44" t="s">
        <v>149</v>
      </c>
      <c r="B126" s="55">
        <v>26197</v>
      </c>
      <c r="C126" s="13" t="s">
        <v>1671</v>
      </c>
      <c r="D126" s="76" t="str">
        <f>P126</f>
        <v>CHA/MLN</v>
      </c>
      <c r="E126" s="47" t="s">
        <v>4</v>
      </c>
      <c r="F126" s="48"/>
      <c r="G126" s="69">
        <v>406</v>
      </c>
      <c r="H126" s="47">
        <f>IF(LEFT(E126,2)="DH",1,IF(LEFT(E126,2)="CA",2,IF(LEFT(E126,2)="1B",3,IF(LEFT(E126,2)="2B",4,IF(LEFT(E126,2)="3B",5,IF(LEFT(E126,2)="SS",6,IF(LEFT(E126,2)="LF",7,IF(LEFT(E126,2)="CF",8,IF(LEFT(E126,2)="RF",9,IF(LEFT(E126,2)="SP",10,IF(LEFT(E126,2)="RP",11,12)))))))))))</f>
        <v>3</v>
      </c>
      <c r="I126" s="53">
        <f>IF($G126="NC","NC",IF(OR(LEFT(E126,2)="RP",LEFT(E126,2)="SP"),ROUNDDOWN($G126*1.05,0)+IF($G126*1.05-ROUNDDOWN($G126*1.05,0)&gt;=2/3,2/3,IF($G126*1.05-ROUNDDOWN($G126*1.05,0)&gt;=1/3,1/3,0)),ROUNDDOWN($G126*1.05,0)))</f>
        <v>426</v>
      </c>
      <c r="J126" s="48"/>
      <c r="K126" s="49"/>
      <c r="L126" s="50"/>
      <c r="O126" s="46" t="str">
        <f>D126</f>
        <v>CHA/MLN</v>
      </c>
      <c r="P126" s="46" t="s">
        <v>361</v>
      </c>
    </row>
    <row r="127" spans="1:16" x14ac:dyDescent="0.2">
      <c r="A127" s="44" t="s">
        <v>149</v>
      </c>
      <c r="B127" s="55">
        <v>5417</v>
      </c>
      <c r="C127" s="13" t="s">
        <v>558</v>
      </c>
      <c r="D127" s="84" t="s">
        <v>94</v>
      </c>
      <c r="E127" s="47" t="s">
        <v>337</v>
      </c>
      <c r="F127" s="48"/>
      <c r="G127" s="69">
        <v>588</v>
      </c>
      <c r="H127" s="47">
        <f>IF(LEFT(E127,2)="DH",1,IF(LEFT(E127,2)="CA",2,IF(LEFT(E127,2)="1B",3,IF(LEFT(E127,2)="2B",4,IF(LEFT(E127,2)="3B",5,IF(LEFT(E127,2)="SS",6,IF(LEFT(E127,2)="LF",7,IF(LEFT(E127,2)="CF",8,IF(LEFT(E127,2)="RF",9,IF(LEFT(E127,2)="SP",10,IF(LEFT(E127,2)="RP",11,12)))))))))))</f>
        <v>4</v>
      </c>
      <c r="I127" s="53">
        <f>IF($G127="NC","NC",IF(OR(LEFT(E127,2)="RP",LEFT(E127,2)="SP"),ROUNDDOWN($G127*1.05,0)+IF($G127*1.05-ROUNDDOWN($G127*1.05,0)&gt;=2/3,2/3,IF($G127*1.05-ROUNDDOWN($G127*1.05,0)&gt;=1/3,1/3,0)),ROUNDDOWN($G127*1.05,0)))</f>
        <v>617</v>
      </c>
      <c r="J127" s="48"/>
      <c r="K127" s="48"/>
      <c r="L127" s="50"/>
      <c r="O127" s="46" t="str">
        <f>D127</f>
        <v>HOA</v>
      </c>
    </row>
    <row r="128" spans="1:16" x14ac:dyDescent="0.2">
      <c r="A128" s="44" t="s">
        <v>149</v>
      </c>
      <c r="B128" s="55">
        <v>21009</v>
      </c>
      <c r="C128" s="13" t="s">
        <v>1267</v>
      </c>
      <c r="D128" s="84" t="s">
        <v>18</v>
      </c>
      <c r="E128" s="47" t="s">
        <v>6</v>
      </c>
      <c r="F128" s="48"/>
      <c r="G128" s="69">
        <v>90</v>
      </c>
      <c r="H128" s="47">
        <f>IF(LEFT(E128,2)="DH",1,IF(LEFT(E128,2)="CA",2,IF(LEFT(E128,2)="1B",3,IF(LEFT(E128,2)="2B",4,IF(LEFT(E128,2)="3B",5,IF(LEFT(E128,2)="SS",6,IF(LEFT(E128,2)="LF",7,IF(LEFT(E128,2)="CF",8,IF(LEFT(E128,2)="RF",9,IF(LEFT(E128,2)="SP",10,IF(LEFT(E128,2)="RP",11,12)))))))))))</f>
        <v>4</v>
      </c>
      <c r="I128" s="53">
        <f>IF($G128="NC","NC",IF(OR(LEFT(E128,2)="RP",LEFT(E128,2)="SP"),ROUNDDOWN($G128*1.05,0)+IF($G128*1.05-ROUNDDOWN($G128*1.05,0)&gt;=2/3,2/3,IF($G128*1.05-ROUNDDOWN($G128*1.05,0)&gt;=1/3,1/3,0)),ROUNDDOWN($G128*1.05,0)))</f>
        <v>94</v>
      </c>
      <c r="J128" s="48"/>
      <c r="K128" s="49"/>
      <c r="L128" s="50"/>
      <c r="O128" s="46" t="str">
        <f>D128</f>
        <v>SEA</v>
      </c>
    </row>
    <row r="129" spans="1:16" x14ac:dyDescent="0.2">
      <c r="A129" s="44" t="s">
        <v>149</v>
      </c>
      <c r="B129" s="55">
        <v>22896</v>
      </c>
      <c r="C129" s="13" t="s">
        <v>1428</v>
      </c>
      <c r="D129" s="84" t="s">
        <v>63</v>
      </c>
      <c r="E129" s="51" t="s">
        <v>523</v>
      </c>
      <c r="F129" s="48"/>
      <c r="G129" s="69">
        <v>518</v>
      </c>
      <c r="H129" s="51">
        <f>IF(LEFT(E129,2)="DH",1,IF(LEFT(E129,2)="CA",2,IF(LEFT(E129,2)="1B",3,IF(LEFT(E129,2)="2B",4,IF(LEFT(E129,2)="3B",5,IF(LEFT(E129,2)="SS",6,IF(LEFT(E129,2)="LF",7,IF(LEFT(E129,2)="CF",8,IF(LEFT(E129,2)="RF",9,IF(LEFT(E129,2)="SP",10,IF(LEFT(E129,2)="RP",11,12)))))))))))</f>
        <v>4</v>
      </c>
      <c r="I129" s="53">
        <f>IF($G129="NC","NC",IF(OR(LEFT(E129,2)="RP",LEFT(E129,2)="SP"),ROUNDDOWN($G129*1.05,0)+IF($G129*1.05-ROUNDDOWN($G129*1.05,0)&gt;=2/3,2/3,IF($G129*1.05-ROUNDDOWN($G129*1.05,0)&gt;=1/3,1/3,0)),ROUNDDOWN($G129*1.05,0)))</f>
        <v>543</v>
      </c>
      <c r="J129" s="48"/>
      <c r="K129" s="48"/>
      <c r="L129" s="50"/>
      <c r="O129" s="46" t="str">
        <f>D129</f>
        <v>CHA</v>
      </c>
    </row>
    <row r="130" spans="1:16" x14ac:dyDescent="0.2">
      <c r="A130" s="44" t="s">
        <v>149</v>
      </c>
      <c r="B130" s="55">
        <v>24488</v>
      </c>
      <c r="C130" s="13" t="s">
        <v>1512</v>
      </c>
      <c r="D130" s="84" t="s">
        <v>69</v>
      </c>
      <c r="E130" s="47" t="s">
        <v>72</v>
      </c>
      <c r="F130" s="48"/>
      <c r="G130" s="69">
        <v>183</v>
      </c>
      <c r="H130" s="47">
        <f>IF(LEFT(E130,2)="DH",1,IF(LEFT(E130,2)="CA",2,IF(LEFT(E130,2)="1B",3,IF(LEFT(E130,2)="2B",4,IF(LEFT(E130,2)="3B",5,IF(LEFT(E130,2)="SS",6,IF(LEFT(E130,2)="LF",7,IF(LEFT(E130,2)="CF",8,IF(LEFT(E130,2)="RF",9,IF(LEFT(E130,2)="SP",10,IF(LEFT(E130,2)="RP",11,12)))))))))))</f>
        <v>4</v>
      </c>
      <c r="I130" s="53">
        <f>IF($G130="NC","NC",IF(OR(LEFT(E130,2)="RP",LEFT(E130,2)="SP"),ROUNDDOWN($G130*1.05,0)+IF($G130*1.05-ROUNDDOWN($G130*1.05,0)&gt;=2/3,2/3,IF($G130*1.05-ROUNDDOWN($G130*1.05,0)&gt;=1/3,1/3,0)),ROUNDDOWN($G130*1.05,0)))</f>
        <v>192</v>
      </c>
      <c r="J130" s="48"/>
      <c r="K130" s="49"/>
      <c r="L130" s="50"/>
      <c r="O130" s="46" t="str">
        <f>D130</f>
        <v>OAA</v>
      </c>
    </row>
    <row r="131" spans="1:16" x14ac:dyDescent="0.2">
      <c r="A131" s="44" t="s">
        <v>149</v>
      </c>
      <c r="B131" s="55">
        <v>26548</v>
      </c>
      <c r="C131" s="13" t="s">
        <v>1724</v>
      </c>
      <c r="D131" s="84" t="s">
        <v>22</v>
      </c>
      <c r="E131" s="47" t="s">
        <v>6</v>
      </c>
      <c r="F131" s="48"/>
      <c r="G131" s="69">
        <v>175</v>
      </c>
      <c r="H131" s="47">
        <f>IF(LEFT(E131,2)="DH",1,IF(LEFT(E131,2)="CA",2,IF(LEFT(E131,2)="1B",3,IF(LEFT(E131,2)="2B",4,IF(LEFT(E131,2)="3B",5,IF(LEFT(E131,2)="SS",6,IF(LEFT(E131,2)="LF",7,IF(LEFT(E131,2)="CF",8,IF(LEFT(E131,2)="RF",9,IF(LEFT(E131,2)="SP",10,IF(LEFT(E131,2)="RP",11,12)))))))))))</f>
        <v>4</v>
      </c>
      <c r="I131" s="53">
        <f>IF($G131="NC","NC",IF(OR(LEFT(E131,2)="RP",LEFT(E131,2)="SP"),ROUNDDOWN($G131*1.05,0)+IF($G131*1.05-ROUNDDOWN($G131*1.05,0)&gt;=2/3,2/3,IF($G131*1.05-ROUNDDOWN($G131*1.05,0)&gt;=1/3,1/3,0)),ROUNDDOWN($G131*1.05,0)))</f>
        <v>183</v>
      </c>
      <c r="J131" s="48"/>
      <c r="K131" s="48"/>
      <c r="L131" s="50"/>
      <c r="O131" s="46" t="str">
        <f>D131</f>
        <v>NYN</v>
      </c>
    </row>
    <row r="132" spans="1:16" x14ac:dyDescent="0.2">
      <c r="A132" s="44" t="s">
        <v>149</v>
      </c>
      <c r="B132" s="55">
        <v>26299</v>
      </c>
      <c r="C132" s="13" t="s">
        <v>1694</v>
      </c>
      <c r="D132" s="84" t="s">
        <v>16</v>
      </c>
      <c r="E132" s="51" t="s">
        <v>8</v>
      </c>
      <c r="F132" s="52"/>
      <c r="G132" s="69">
        <v>482</v>
      </c>
      <c r="H132" s="51">
        <f>IF(LEFT(E132,2)="DH",1,IF(LEFT(E132,2)="CA",2,IF(LEFT(E132,2)="1B",3,IF(LEFT(E132,2)="2B",4,IF(LEFT(E132,2)="3B",5,IF(LEFT(E132,2)="SS",6,IF(LEFT(E132,2)="LF",7,IF(LEFT(E132,2)="CF",8,IF(LEFT(E132,2)="RF",9,IF(LEFT(E132,2)="SP",10,IF(LEFT(E132,2)="RP",11,12)))))))))))</f>
        <v>5</v>
      </c>
      <c r="I132" s="53">
        <f>IF($G132="NC","NC",IF(OR(LEFT(E132,2)="RP",LEFT(E132,2)="SP"),ROUNDDOWN($G132*1.05,0)+IF($G132*1.05-ROUNDDOWN($G132*1.05,0)&gt;=2/3,2/3,IF($G132*1.05-ROUNDDOWN($G132*1.05,0)&gt;=1/3,1/3,0)),ROUNDDOWN($G132*1.05,0)))</f>
        <v>506</v>
      </c>
      <c r="J132" s="48"/>
      <c r="K132" s="48"/>
      <c r="L132" s="50"/>
      <c r="O132" s="46" t="str">
        <f>D132</f>
        <v>TEA</v>
      </c>
    </row>
    <row r="133" spans="1:16" x14ac:dyDescent="0.2">
      <c r="A133" s="44" t="s">
        <v>149</v>
      </c>
      <c r="B133" s="55">
        <v>31363</v>
      </c>
      <c r="C133" s="13" t="s">
        <v>1973</v>
      </c>
      <c r="D133" s="84" t="s">
        <v>140</v>
      </c>
      <c r="E133" s="51" t="s">
        <v>8</v>
      </c>
      <c r="F133" s="52"/>
      <c r="G133" s="69">
        <v>161</v>
      </c>
      <c r="H133" s="51">
        <f>IF(LEFT(E133,2)="DH",1,IF(LEFT(E133,2)="CA",2,IF(LEFT(E133,2)="1B",3,IF(LEFT(E133,2)="2B",4,IF(LEFT(E133,2)="3B",5,IF(LEFT(E133,2)="SS",6,IF(LEFT(E133,2)="LF",7,IF(LEFT(E133,2)="CF",8,IF(LEFT(E133,2)="RF",9,IF(LEFT(E133,2)="SP",10,IF(LEFT(E133,2)="RP",11,12)))))))))))</f>
        <v>5</v>
      </c>
      <c r="I133" s="53">
        <f>IF($G133="NC","NC",IF(OR(LEFT(E133,2)="RP",LEFT(E133,2)="SP"),ROUNDDOWN($G133*1.05,0)+IF($G133*1.05-ROUNDDOWN($G133*1.05,0)&gt;=2/3,2/3,IF($G133*1.05-ROUNDDOWN($G133*1.05,0)&gt;=1/3,1/3,0)),ROUNDDOWN($G133*1.05,0)))</f>
        <v>169</v>
      </c>
      <c r="J133" s="48"/>
      <c r="K133" s="48"/>
      <c r="L133" s="50"/>
      <c r="O133" s="46" t="str">
        <f>D133</f>
        <v>MMN</v>
      </c>
    </row>
    <row r="134" spans="1:16" x14ac:dyDescent="0.2">
      <c r="A134" s="44" t="s">
        <v>149</v>
      </c>
      <c r="B134" s="55">
        <v>29712</v>
      </c>
      <c r="C134" s="13" t="s">
        <v>1888</v>
      </c>
      <c r="D134" s="84" t="s">
        <v>63</v>
      </c>
      <c r="E134" s="51" t="s">
        <v>9</v>
      </c>
      <c r="F134" s="52"/>
      <c r="G134" s="69">
        <v>255</v>
      </c>
      <c r="H134" s="51">
        <f>IF(LEFT(E134,2)="DH",1,IF(LEFT(E134,2)="CA",2,IF(LEFT(E134,2)="1B",3,IF(LEFT(E134,2)="2B",4,IF(LEFT(E134,2)="3B",5,IF(LEFT(E134,2)="SS",6,IF(LEFT(E134,2)="LF",7,IF(LEFT(E134,2)="CF",8,IF(LEFT(E134,2)="RF",9,IF(LEFT(E134,2)="SP",10,IF(LEFT(E134,2)="RP",11,12)))))))))))</f>
        <v>6</v>
      </c>
      <c r="I134" s="53">
        <f>IF($G134="NC","NC",IF(OR(LEFT(E134,2)="RP",LEFT(E134,2)="SP"),ROUNDDOWN($G134*1.05,0)+IF($G134*1.05-ROUNDDOWN($G134*1.05,0)&gt;=2/3,2/3,IF($G134*1.05-ROUNDDOWN($G134*1.05,0)&gt;=1/3,1/3,0)),ROUNDDOWN($G134*1.05,0)))</f>
        <v>267</v>
      </c>
      <c r="J134" s="48"/>
      <c r="K134" s="48"/>
      <c r="L134" s="50"/>
      <c r="O134" s="46" t="str">
        <f>D134</f>
        <v>CHA</v>
      </c>
    </row>
    <row r="135" spans="1:16" x14ac:dyDescent="0.2">
      <c r="A135" s="44" t="s">
        <v>149</v>
      </c>
      <c r="B135" s="55">
        <v>31580</v>
      </c>
      <c r="C135" s="13" t="s">
        <v>1997</v>
      </c>
      <c r="D135" s="84" t="s">
        <v>63</v>
      </c>
      <c r="E135" s="47" t="s">
        <v>338</v>
      </c>
      <c r="F135" s="48"/>
      <c r="G135" s="69">
        <v>450</v>
      </c>
      <c r="H135" s="47">
        <f>IF(LEFT(E135,2)="DH",1,IF(LEFT(E135,2)="CA",2,IF(LEFT(E135,2)="1B",3,IF(LEFT(E135,2)="2B",4,IF(LEFT(E135,2)="3B",5,IF(LEFT(E135,2)="SS",6,IF(LEFT(E135,2)="LF",7,IF(LEFT(E135,2)="CF",8,IF(LEFT(E135,2)="RF",9,IF(LEFT(E135,2)="SP",10,IF(LEFT(E135,2)="RP",11,12)))))))))))</f>
        <v>6</v>
      </c>
      <c r="I135" s="53">
        <f>IF($G135="NC","NC",IF(OR(LEFT(E135,2)="RP",LEFT(E135,2)="SP"),ROUNDDOWN($G135*1.05,0)+IF($G135*1.05-ROUNDDOWN($G135*1.05,0)&gt;=2/3,2/3,IF($G135*1.05-ROUNDDOWN($G135*1.05,0)&gt;=1/3,1/3,0)),ROUNDDOWN($G135*1.05,0)))</f>
        <v>472</v>
      </c>
      <c r="J135" s="48"/>
      <c r="K135" s="48"/>
      <c r="L135" s="50"/>
      <c r="O135" s="46" t="str">
        <f>D135</f>
        <v>CHA</v>
      </c>
    </row>
    <row r="136" spans="1:16" x14ac:dyDescent="0.2">
      <c r="A136" s="44" t="s">
        <v>149</v>
      </c>
      <c r="B136" s="55">
        <v>17901</v>
      </c>
      <c r="C136" s="13" t="s">
        <v>971</v>
      </c>
      <c r="D136" s="84" t="s">
        <v>63</v>
      </c>
      <c r="E136" s="47" t="s">
        <v>10</v>
      </c>
      <c r="F136" s="48"/>
      <c r="G136" s="69">
        <v>420</v>
      </c>
      <c r="H136" s="47">
        <f>IF(LEFT(E136,2)="DH",1,IF(LEFT(E136,2)="CA",2,IF(LEFT(E136,2)="1B",3,IF(LEFT(E136,2)="2B",4,IF(LEFT(E136,2)="3B",5,IF(LEFT(E136,2)="SS",6,IF(LEFT(E136,2)="LF",7,IF(LEFT(E136,2)="CF",8,IF(LEFT(E136,2)="RF",9,IF(LEFT(E136,2)="SP",10,IF(LEFT(E136,2)="RP",11,12)))))))))))</f>
        <v>7</v>
      </c>
      <c r="I136" s="53">
        <f>IF($G136="NC","NC",IF(OR(LEFT(E136,2)="RP",LEFT(E136,2)="SP"),ROUNDDOWN($G136*1.05,0)+IF($G136*1.05-ROUNDDOWN($G136*1.05,0)&gt;=2/3,2/3,IF($G136*1.05-ROUNDDOWN($G136*1.05,0)&gt;=1/3,1/3,0)),ROUNDDOWN($G136*1.05,0)))</f>
        <v>441</v>
      </c>
      <c r="J136" s="48"/>
      <c r="K136" s="49"/>
      <c r="L136" s="50"/>
      <c r="O136" s="46" t="str">
        <f>D136</f>
        <v>CHA</v>
      </c>
    </row>
    <row r="137" spans="1:16" x14ac:dyDescent="0.2">
      <c r="A137" s="44" t="s">
        <v>149</v>
      </c>
      <c r="B137" s="55">
        <v>19901</v>
      </c>
      <c r="C137" s="13" t="s">
        <v>1161</v>
      </c>
      <c r="D137" s="84" t="s">
        <v>11</v>
      </c>
      <c r="E137" s="47" t="s">
        <v>10</v>
      </c>
      <c r="F137" s="48"/>
      <c r="G137" s="69">
        <v>492</v>
      </c>
      <c r="H137" s="47">
        <f>IF(LEFT(E137,2)="DH",1,IF(LEFT(E137,2)="CA",2,IF(LEFT(E137,2)="1B",3,IF(LEFT(E137,2)="2B",4,IF(LEFT(E137,2)="3B",5,IF(LEFT(E137,2)="SS",6,IF(LEFT(E137,2)="LF",7,IF(LEFT(E137,2)="CF",8,IF(LEFT(E137,2)="RF",9,IF(LEFT(E137,2)="SP",10,IF(LEFT(E137,2)="RP",11,12)))))))))))</f>
        <v>7</v>
      </c>
      <c r="I137" s="53">
        <f>IF($G137="NC","NC",IF(OR(LEFT(E137,2)="RP",LEFT(E137,2)="SP"),ROUNDDOWN($G137*1.05,0)+IF($G137*1.05-ROUNDDOWN($G137*1.05,0)&gt;=2/3,2/3,IF($G137*1.05-ROUNDDOWN($G137*1.05,0)&gt;=1/3,1/3,0)),ROUNDDOWN($G137*1.05,0)))</f>
        <v>516</v>
      </c>
      <c r="J137" s="48"/>
      <c r="K137" s="49"/>
      <c r="L137" s="50"/>
      <c r="O137" s="46" t="str">
        <f>D137</f>
        <v>SDN</v>
      </c>
    </row>
    <row r="138" spans="1:16" x14ac:dyDescent="0.2">
      <c r="A138" s="44" t="s">
        <v>149</v>
      </c>
      <c r="B138" s="55">
        <v>31394</v>
      </c>
      <c r="C138" s="13" t="s">
        <v>1976</v>
      </c>
      <c r="D138" s="84" t="s">
        <v>63</v>
      </c>
      <c r="E138" s="47" t="s">
        <v>516</v>
      </c>
      <c r="F138" s="48"/>
      <c r="G138" s="69">
        <v>300</v>
      </c>
      <c r="H138" s="47">
        <f>IF(LEFT(E138,2)="DH",1,IF(LEFT(E138,2)="CA",2,IF(LEFT(E138,2)="1B",3,IF(LEFT(E138,2)="2B",4,IF(LEFT(E138,2)="3B",5,IF(LEFT(E138,2)="SS",6,IF(LEFT(E138,2)="LF",7,IF(LEFT(E138,2)="CF",8,IF(LEFT(E138,2)="RF",9,IF(LEFT(E138,2)="SP",10,IF(LEFT(E138,2)="RP",11,12)))))))))))</f>
        <v>7</v>
      </c>
      <c r="I138" s="53">
        <f>IF($G138="NC","NC",IF(OR(LEFT(E138,2)="RP",LEFT(E138,2)="SP"),ROUNDDOWN($G138*1.05,0)+IF($G138*1.05-ROUNDDOWN($G138*1.05,0)&gt;=2/3,2/3,IF($G138*1.05-ROUNDDOWN($G138*1.05,0)&gt;=1/3,1/3,0)),ROUNDDOWN($G138*1.05,0)))</f>
        <v>315</v>
      </c>
      <c r="J138" s="48"/>
      <c r="K138" s="49"/>
      <c r="L138" s="50"/>
      <c r="O138" s="46" t="str">
        <f>D138</f>
        <v>CHA</v>
      </c>
    </row>
    <row r="139" spans="1:16" x14ac:dyDescent="0.2">
      <c r="A139" s="44" t="s">
        <v>149</v>
      </c>
      <c r="B139" s="55">
        <v>33333</v>
      </c>
      <c r="C139" s="13" t="s">
        <v>2058</v>
      </c>
      <c r="D139" s="84" t="s">
        <v>16</v>
      </c>
      <c r="E139" s="51" t="s">
        <v>516</v>
      </c>
      <c r="F139" s="48"/>
      <c r="G139" s="69">
        <v>489</v>
      </c>
      <c r="H139" s="51">
        <f>IF(LEFT(E139,2)="DH",1,IF(LEFT(E139,2)="CA",2,IF(LEFT(E139,2)="1B",3,IF(LEFT(E139,2)="2B",4,IF(LEFT(E139,2)="3B",5,IF(LEFT(E139,2)="SS",6,IF(LEFT(E139,2)="LF",7,IF(LEFT(E139,2)="CF",8,IF(LEFT(E139,2)="RF",9,IF(LEFT(E139,2)="SP",10,IF(LEFT(E139,2)="RP",11,12)))))))))))</f>
        <v>7</v>
      </c>
      <c r="I139" s="53">
        <f>IF($G139="NC","NC",IF(OR(LEFT(E139,2)="RP",LEFT(E139,2)="SP"),ROUNDDOWN($G139*1.05,0)+IF($G139*1.05-ROUNDDOWN($G139*1.05,0)&gt;=2/3,2/3,IF($G139*1.05-ROUNDDOWN($G139*1.05,0)&gt;=1/3,1/3,0)),ROUNDDOWN($G139*1.05,0)))</f>
        <v>513</v>
      </c>
      <c r="J139" s="48"/>
      <c r="K139" s="48"/>
      <c r="L139" s="50"/>
      <c r="O139" s="46" t="str">
        <f>D139</f>
        <v>TEA</v>
      </c>
    </row>
    <row r="140" spans="1:16" x14ac:dyDescent="0.2">
      <c r="A140" s="44" t="s">
        <v>149</v>
      </c>
      <c r="B140" s="55">
        <v>16947</v>
      </c>
      <c r="C140" s="13" t="s">
        <v>910</v>
      </c>
      <c r="D140" s="76" t="str">
        <f>P140</f>
        <v>MMN/CHA</v>
      </c>
      <c r="E140" s="47" t="s">
        <v>20</v>
      </c>
      <c r="F140" s="48"/>
      <c r="G140" s="69">
        <v>134</v>
      </c>
      <c r="H140" s="47">
        <f>IF(LEFT(E140,2)="DH",1,IF(LEFT(E140,2)="CA",2,IF(LEFT(E140,2)="1B",3,IF(LEFT(E140,2)="2B",4,IF(LEFT(E140,2)="3B",5,IF(LEFT(E140,2)="SS",6,IF(LEFT(E140,2)="LF",7,IF(LEFT(E140,2)="CF",8,IF(LEFT(E140,2)="RF",9,IF(LEFT(E140,2)="SP",10,IF(LEFT(E140,2)="RP",11,12)))))))))))</f>
        <v>8</v>
      </c>
      <c r="I140" s="53">
        <f>IF($G140="NC","NC",IF(OR(LEFT(E140,2)="RP",LEFT(E140,2)="SP"),ROUNDDOWN($G140*1.05,0)+IF($G140*1.05-ROUNDDOWN($G140*1.05,0)&gt;=2/3,2/3,IF($G140*1.05-ROUNDDOWN($G140*1.05,0)&gt;=1/3,1/3,0)),ROUNDDOWN($G140*1.05,0)))</f>
        <v>140</v>
      </c>
      <c r="J140" s="48"/>
      <c r="K140" s="49"/>
      <c r="L140" s="50"/>
      <c r="O140" s="46" t="str">
        <f>D140</f>
        <v>MMN/CHA</v>
      </c>
      <c r="P140" s="46" t="s">
        <v>401</v>
      </c>
    </row>
    <row r="141" spans="1:16" x14ac:dyDescent="0.2">
      <c r="A141" s="44" t="s">
        <v>149</v>
      </c>
      <c r="B141" s="55">
        <v>22244</v>
      </c>
      <c r="C141" s="13" t="s">
        <v>1379</v>
      </c>
      <c r="D141" s="84" t="s">
        <v>5</v>
      </c>
      <c r="E141" s="47" t="s">
        <v>525</v>
      </c>
      <c r="F141" s="48"/>
      <c r="G141" s="69">
        <v>150</v>
      </c>
      <c r="H141" s="47">
        <f>IF(LEFT(E141,2)="DH",1,IF(LEFT(E141,2)="CA",2,IF(LEFT(E141,2)="1B",3,IF(LEFT(E141,2)="2B",4,IF(LEFT(E141,2)="3B",5,IF(LEFT(E141,2)="SS",6,IF(LEFT(E141,2)="LF",7,IF(LEFT(E141,2)="CF",8,IF(LEFT(E141,2)="RF",9,IF(LEFT(E141,2)="SP",10,IF(LEFT(E141,2)="RP",11,12)))))))))))</f>
        <v>8</v>
      </c>
      <c r="I141" s="53">
        <f>IF($G141="NC","NC",IF(OR(LEFT(E141,2)="RP",LEFT(E141,2)="SP"),ROUNDDOWN($G141*1.05,0)+IF($G141*1.05-ROUNDDOWN($G141*1.05,0)&gt;=2/3,2/3,IF($G141*1.05-ROUNDDOWN($G141*1.05,0)&gt;=1/3,1/3,0)),ROUNDDOWN($G141*1.05,0)))</f>
        <v>157</v>
      </c>
      <c r="J141" s="48"/>
      <c r="K141" s="49"/>
      <c r="L141" s="50"/>
      <c r="O141" s="46" t="str">
        <f>D141</f>
        <v>PIN</v>
      </c>
    </row>
    <row r="142" spans="1:16" x14ac:dyDescent="0.2">
      <c r="A142" s="44" t="s">
        <v>149</v>
      </c>
      <c r="B142" s="55">
        <v>19913</v>
      </c>
      <c r="C142" s="13" t="s">
        <v>1163</v>
      </c>
      <c r="D142" s="76" t="str">
        <f>P142</f>
        <v>MMN/HOA</v>
      </c>
      <c r="E142" s="47" t="s">
        <v>21</v>
      </c>
      <c r="F142" s="48"/>
      <c r="G142" s="69">
        <v>451</v>
      </c>
      <c r="H142" s="47">
        <f>IF(LEFT(E142,2)="DH",1,IF(LEFT(E142,2)="CA",2,IF(LEFT(E142,2)="1B",3,IF(LEFT(E142,2)="2B",4,IF(LEFT(E142,2)="3B",5,IF(LEFT(E142,2)="SS",6,IF(LEFT(E142,2)="LF",7,IF(LEFT(E142,2)="CF",8,IF(LEFT(E142,2)="RF",9,IF(LEFT(E142,2)="SP",10,IF(LEFT(E142,2)="RP",11,12)))))))))))</f>
        <v>9</v>
      </c>
      <c r="I142" s="53">
        <f>IF($G142="NC","NC",IF(OR(LEFT(E142,2)="RP",LEFT(E142,2)="SP"),ROUNDDOWN($G142*1.05,0)+IF($G142*1.05-ROUNDDOWN($G142*1.05,0)&gt;=2/3,2/3,IF($G142*1.05-ROUNDDOWN($G142*1.05,0)&gt;=1/3,1/3,0)),ROUNDDOWN($G142*1.05,0)))</f>
        <v>473</v>
      </c>
      <c r="J142" s="48"/>
      <c r="K142" s="48"/>
      <c r="L142" s="50"/>
      <c r="O142" s="46" t="str">
        <f>D142</f>
        <v>MMN/HOA</v>
      </c>
      <c r="P142" s="46" t="s">
        <v>428</v>
      </c>
    </row>
    <row r="143" spans="1:16" x14ac:dyDescent="0.2">
      <c r="A143" s="44" t="s">
        <v>149</v>
      </c>
      <c r="B143" s="55">
        <v>22239</v>
      </c>
      <c r="C143" s="13" t="s">
        <v>1378</v>
      </c>
      <c r="D143" s="84" t="s">
        <v>23</v>
      </c>
      <c r="E143" s="47" t="s">
        <v>349</v>
      </c>
      <c r="F143" s="48"/>
      <c r="G143" s="69">
        <v>170</v>
      </c>
      <c r="H143" s="47">
        <f>IF(LEFT(E143,2)="DH",1,IF(LEFT(E143,2)="CA",2,IF(LEFT(E143,2)="1B",3,IF(LEFT(E143,2)="2B",4,IF(LEFT(E143,2)="3B",5,IF(LEFT(E143,2)="SS",6,IF(LEFT(E143,2)="LF",7,IF(LEFT(E143,2)="CF",8,IF(LEFT(E143,2)="RF",9,IF(LEFT(E143,2)="SP",10,IF(LEFT(E143,2)="RP",11,12)))))))))))</f>
        <v>9</v>
      </c>
      <c r="I143" s="53">
        <f>IF($G143="NC","NC",IF(OR(LEFT(E143,2)="RP",LEFT(E143,2)="SP"),ROUNDDOWN($G143*1.05,0)+IF($G143*1.05-ROUNDDOWN($G143*1.05,0)&gt;=2/3,2/3,IF($G143*1.05-ROUNDDOWN($G143*1.05,0)&gt;=1/3,1/3,0)),ROUNDDOWN($G143*1.05,0)))</f>
        <v>178</v>
      </c>
      <c r="J143" s="48"/>
      <c r="K143" s="49"/>
      <c r="L143" s="50"/>
      <c r="O143" s="46" t="str">
        <f>D143</f>
        <v>BAA</v>
      </c>
    </row>
    <row r="144" spans="1:16" x14ac:dyDescent="0.2">
      <c r="A144" s="44" t="s">
        <v>149</v>
      </c>
      <c r="B144" s="78">
        <v>18525</v>
      </c>
      <c r="C144" s="13" t="s">
        <v>1018</v>
      </c>
      <c r="D144" s="82" t="s">
        <v>11</v>
      </c>
      <c r="E144" s="47" t="s">
        <v>13</v>
      </c>
      <c r="F144" s="13">
        <v>32</v>
      </c>
      <c r="G144" s="70">
        <v>168</v>
      </c>
      <c r="H144" s="47">
        <f>IF(LEFT(E144,2)="DH",1,IF(LEFT(E144,2)="CA",2,IF(LEFT(E144,2)="1B",3,IF(LEFT(E144,2)="2B",4,IF(LEFT(E144,2)="3B",5,IF(LEFT(E144,2)="SS",6,IF(LEFT(E144,2)="LF",7,IF(LEFT(E144,2)="CF",8,IF(LEFT(E144,2)="RF",9,IF(LEFT(E144,2)="SP",10,IF(LEFT(E144,2)="RP",11,12)))))))))))</f>
        <v>10</v>
      </c>
      <c r="I144" s="53">
        <f>IF($G144="NC","NC",IF(OR(LEFT(E144,2)="RP",LEFT(E144,2)="SP"),ROUNDDOWN($G144*1.05,0)+IF($G144*1.05-ROUNDDOWN($G144*1.05,0)&gt;=2/3,2/3,IF($G144*1.05-ROUNDDOWN($G144*1.05,0)&gt;=1/3,1/3,0)),ROUNDDOWN($G144*1.05,0)))</f>
        <v>176.33333333333334</v>
      </c>
      <c r="J144" s="48"/>
      <c r="K144" s="49"/>
      <c r="L144" s="50"/>
      <c r="O144" s="46" t="str">
        <f>D144</f>
        <v>SDN</v>
      </c>
    </row>
    <row r="145" spans="1:16" x14ac:dyDescent="0.2">
      <c r="A145" s="44" t="s">
        <v>149</v>
      </c>
      <c r="B145" s="78">
        <v>21448</v>
      </c>
      <c r="C145" s="13" t="s">
        <v>1290</v>
      </c>
      <c r="D145" s="82" t="s">
        <v>63</v>
      </c>
      <c r="E145" s="51" t="s">
        <v>13</v>
      </c>
      <c r="F145" s="13">
        <v>25</v>
      </c>
      <c r="G145" s="70">
        <v>142.66</v>
      </c>
      <c r="H145" s="47">
        <f>IF(LEFT(E145,2)="DH",1,IF(LEFT(E145,2)="CA",2,IF(LEFT(E145,2)="1B",3,IF(LEFT(E145,2)="2B",4,IF(LEFT(E145,2)="3B",5,IF(LEFT(E145,2)="SS",6,IF(LEFT(E145,2)="LF",7,IF(LEFT(E145,2)="CF",8,IF(LEFT(E145,2)="RF",9,IF(LEFT(E145,2)="SP",10,IF(LEFT(E145,2)="RP",11,12)))))))))))</f>
        <v>10</v>
      </c>
      <c r="I145" s="53">
        <f>IF($G145="NC","NC",IF(OR(LEFT(E145,2)="RP",LEFT(E145,2)="SP"),ROUNDDOWN($G145*1.05,0)+IF($G145*1.05-ROUNDDOWN($G145*1.05,0)&gt;=2/3,2/3,IF($G145*1.05-ROUNDDOWN($G145*1.05,0)&gt;=1/3,1/3,0)),ROUNDDOWN($G145*1.05,0)))</f>
        <v>149.66666666666666</v>
      </c>
      <c r="J145" s="48"/>
      <c r="K145" s="49"/>
      <c r="L145" s="50"/>
      <c r="O145" s="46" t="str">
        <f>D145</f>
        <v>CHA</v>
      </c>
    </row>
    <row r="146" spans="1:16" x14ac:dyDescent="0.2">
      <c r="A146" s="44" t="s">
        <v>149</v>
      </c>
      <c r="B146" s="78">
        <v>27463</v>
      </c>
      <c r="C146" s="13" t="s">
        <v>1736</v>
      </c>
      <c r="D146" s="82" t="s">
        <v>25</v>
      </c>
      <c r="E146" s="47" t="s">
        <v>13</v>
      </c>
      <c r="F146" s="13">
        <v>32</v>
      </c>
      <c r="G146" s="70">
        <v>205.33</v>
      </c>
      <c r="H146" s="47">
        <f>IF(LEFT(E146,2)="DH",1,IF(LEFT(E146,2)="CA",2,IF(LEFT(E146,2)="1B",3,IF(LEFT(E146,2)="2B",4,IF(LEFT(E146,2)="3B",5,IF(LEFT(E146,2)="SS",6,IF(LEFT(E146,2)="LF",7,IF(LEFT(E146,2)="CF",8,IF(LEFT(E146,2)="RF",9,IF(LEFT(E146,2)="SP",10,IF(LEFT(E146,2)="RP",11,12)))))))))))</f>
        <v>10</v>
      </c>
      <c r="I146" s="53">
        <f>IF($G146="NC","NC",IF(OR(LEFT(E146,2)="RP",LEFT(E146,2)="SP"),ROUNDDOWN($G146*1.05,0)+IF($G146*1.05-ROUNDDOWN($G146*1.05,0)&gt;=2/3,2/3,IF($G146*1.05-ROUNDDOWN($G146*1.05,0)&gt;=1/3,1/3,0)),ROUNDDOWN($G146*1.05,0)))</f>
        <v>215.33333333333334</v>
      </c>
      <c r="J146" s="48"/>
      <c r="K146" s="49"/>
      <c r="L146" s="50"/>
      <c r="O146" s="46" t="str">
        <f>D146</f>
        <v>BOA</v>
      </c>
    </row>
    <row r="147" spans="1:16" x14ac:dyDescent="0.2">
      <c r="A147" s="44" t="s">
        <v>149</v>
      </c>
      <c r="B147" s="78">
        <v>29878</v>
      </c>
      <c r="C147" s="13" t="s">
        <v>1906</v>
      </c>
      <c r="D147" s="82" t="s">
        <v>63</v>
      </c>
      <c r="E147" s="51" t="s">
        <v>527</v>
      </c>
      <c r="F147" s="13">
        <v>22</v>
      </c>
      <c r="G147" s="70">
        <v>134.33000000000001</v>
      </c>
      <c r="H147" s="47">
        <f>IF(LEFT(E147,2)="DH",1,IF(LEFT(E147,2)="CA",2,IF(LEFT(E147,2)="1B",3,IF(LEFT(E147,2)="2B",4,IF(LEFT(E147,2)="3B",5,IF(LEFT(E147,2)="SS",6,IF(LEFT(E147,2)="LF",7,IF(LEFT(E147,2)="CF",8,IF(LEFT(E147,2)="RF",9,IF(LEFT(E147,2)="SP",10,IF(LEFT(E147,2)="RP",11,12)))))))))))</f>
        <v>10</v>
      </c>
      <c r="I147" s="53">
        <f>IF($G147="NC","NC",IF(OR(LEFT(E147,2)="RP",LEFT(E147,2)="SP"),ROUNDDOWN($G147*1.05,0)+IF($G147*1.05-ROUNDDOWN($G147*1.05,0)&gt;=2/3,2/3,IF($G147*1.05-ROUNDDOWN($G147*1.05,0)&gt;=1/3,1/3,0)),ROUNDDOWN($G147*1.05,0)))</f>
        <v>141</v>
      </c>
      <c r="J147" s="48"/>
      <c r="K147" s="48"/>
      <c r="L147" s="50"/>
      <c r="O147" s="46" t="str">
        <f>D147</f>
        <v>CHA</v>
      </c>
    </row>
    <row r="148" spans="1:16" x14ac:dyDescent="0.2">
      <c r="A148" s="44" t="s">
        <v>149</v>
      </c>
      <c r="B148" s="78">
        <v>31623</v>
      </c>
      <c r="C148" s="13" t="s">
        <v>2004</v>
      </c>
      <c r="D148" s="82" t="s">
        <v>139</v>
      </c>
      <c r="E148" s="47" t="s">
        <v>13</v>
      </c>
      <c r="F148" s="13">
        <v>14</v>
      </c>
      <c r="G148" s="70">
        <v>66</v>
      </c>
      <c r="H148" s="47">
        <f>IF(LEFT(E148,2)="DH",1,IF(LEFT(E148,2)="CA",2,IF(LEFT(E148,2)="1B",3,IF(LEFT(E148,2)="2B",4,IF(LEFT(E148,2)="3B",5,IF(LEFT(E148,2)="SS",6,IF(LEFT(E148,2)="LF",7,IF(LEFT(E148,2)="CF",8,IF(LEFT(E148,2)="RF",9,IF(LEFT(E148,2)="SP",10,IF(LEFT(E148,2)="RP",11,12)))))))))))</f>
        <v>10</v>
      </c>
      <c r="I148" s="53">
        <f>IF($G148="NC","NC",IF(OR(LEFT(E148,2)="RP",LEFT(E148,2)="SP"),ROUNDDOWN($G148*1.05,0)+IF($G148*1.05-ROUNDDOWN($G148*1.05,0)&gt;=2/3,2/3,IF($G148*1.05-ROUNDDOWN($G148*1.05,0)&gt;=1/3,1/3,0)),ROUNDDOWN($G148*1.05,0)))</f>
        <v>69</v>
      </c>
      <c r="J148" s="48"/>
      <c r="K148" s="49"/>
      <c r="L148" s="50"/>
      <c r="O148" s="46" t="str">
        <f>D148</f>
        <v>MLN</v>
      </c>
    </row>
    <row r="149" spans="1:16" x14ac:dyDescent="0.2">
      <c r="A149" s="44" t="s">
        <v>149</v>
      </c>
      <c r="B149" s="78">
        <v>31687</v>
      </c>
      <c r="C149" s="13" t="s">
        <v>2010</v>
      </c>
      <c r="D149" s="82" t="s">
        <v>63</v>
      </c>
      <c r="E149" s="47" t="s">
        <v>13</v>
      </c>
      <c r="F149" s="13">
        <v>29</v>
      </c>
      <c r="G149" s="70">
        <v>146.33000000000001</v>
      </c>
      <c r="H149" s="47">
        <f>IF(LEFT(E149,2)="DH",1,IF(LEFT(E149,2)="CA",2,IF(LEFT(E149,2)="1B",3,IF(LEFT(E149,2)="2B",4,IF(LEFT(E149,2)="3B",5,IF(LEFT(E149,2)="SS",6,IF(LEFT(E149,2)="LF",7,IF(LEFT(E149,2)="CF",8,IF(LEFT(E149,2)="RF",9,IF(LEFT(E149,2)="SP",10,IF(LEFT(E149,2)="RP",11,12)))))))))))</f>
        <v>10</v>
      </c>
      <c r="I149" s="53">
        <f>IF($G149="NC","NC",IF(OR(LEFT(E149,2)="RP",LEFT(E149,2)="SP"),ROUNDDOWN($G149*1.05,0)+IF($G149*1.05-ROUNDDOWN($G149*1.05,0)&gt;=2/3,2/3,IF($G149*1.05-ROUNDDOWN($G149*1.05,0)&gt;=1/3,1/3,0)),ROUNDDOWN($G149*1.05,0)))</f>
        <v>153.33333333333334</v>
      </c>
      <c r="J149" s="48"/>
      <c r="K149" s="48"/>
      <c r="L149" s="50"/>
      <c r="O149" s="46" t="str">
        <f>D149</f>
        <v>CHA</v>
      </c>
    </row>
    <row r="150" spans="1:16" x14ac:dyDescent="0.2">
      <c r="A150" s="44" t="s">
        <v>149</v>
      </c>
      <c r="B150" s="78">
        <v>31730</v>
      </c>
      <c r="C150" s="13" t="s">
        <v>2013</v>
      </c>
      <c r="D150" s="82" t="s">
        <v>63</v>
      </c>
      <c r="E150" s="47" t="s">
        <v>527</v>
      </c>
      <c r="F150" s="13">
        <v>17</v>
      </c>
      <c r="G150" s="70">
        <v>103.66</v>
      </c>
      <c r="H150" s="47">
        <f>IF(LEFT(E150,2)="DH",1,IF(LEFT(E150,2)="CA",2,IF(LEFT(E150,2)="1B",3,IF(LEFT(E150,2)="2B",4,IF(LEFT(E150,2)="3B",5,IF(LEFT(E150,2)="SS",6,IF(LEFT(E150,2)="LF",7,IF(LEFT(E150,2)="CF",8,IF(LEFT(E150,2)="RF",9,IF(LEFT(E150,2)="SP",10,IF(LEFT(E150,2)="RP",11,12)))))))))))</f>
        <v>10</v>
      </c>
      <c r="I150" s="53">
        <f>IF($G150="NC","NC",IF(OR(LEFT(E150,2)="RP",LEFT(E150,2)="SP"),ROUNDDOWN($G150*1.05,0)+IF($G150*1.05-ROUNDDOWN($G150*1.05,0)&gt;=2/3,2/3,IF($G150*1.05-ROUNDDOWN($G150*1.05,0)&gt;=1/3,1/3,0)),ROUNDDOWN($G150*1.05,0)))</f>
        <v>108.66666666666667</v>
      </c>
      <c r="J150" s="48"/>
      <c r="K150" s="48"/>
      <c r="L150" s="50"/>
      <c r="O150" s="46" t="str">
        <f>D150</f>
        <v>CHA</v>
      </c>
    </row>
    <row r="151" spans="1:16" x14ac:dyDescent="0.2">
      <c r="A151" s="44" t="s">
        <v>149</v>
      </c>
      <c r="B151" s="78">
        <v>33850</v>
      </c>
      <c r="C151" s="13" t="s">
        <v>2079</v>
      </c>
      <c r="D151" s="82" t="s">
        <v>22</v>
      </c>
      <c r="E151" s="51" t="s">
        <v>13</v>
      </c>
      <c r="F151" s="13">
        <v>4</v>
      </c>
      <c r="G151" s="70">
        <v>20.66</v>
      </c>
      <c r="H151" s="51">
        <f>IF(LEFT(E151,2)="DH",1,IF(LEFT(E151,2)="CA",2,IF(LEFT(E151,2)="1B",3,IF(LEFT(E151,2)="2B",4,IF(LEFT(E151,2)="3B",5,IF(LEFT(E151,2)="SS",6,IF(LEFT(E151,2)="LF",7,IF(LEFT(E151,2)="CF",8,IF(LEFT(E151,2)="RF",9,IF(LEFT(E151,2)="SP",10,IF(LEFT(E151,2)="RP",11,12)))))))))))</f>
        <v>10</v>
      </c>
      <c r="I151" s="53">
        <f>IF($G151="NC","NC",IF(OR(LEFT(E151,2)="RP",LEFT(E151,2)="SP"),ROUNDDOWN($G151*1.05,0)+IF($G151*1.05-ROUNDDOWN($G151*1.05,0)&gt;=2/3,2/3,IF($G151*1.05-ROUNDDOWN($G151*1.05,0)&gt;=1/3,1/3,0)),ROUNDDOWN($G151*1.05,0)))</f>
        <v>21.666666666666668</v>
      </c>
      <c r="J151" s="48"/>
      <c r="K151" s="48"/>
      <c r="L151" s="50"/>
      <c r="O151" s="46" t="str">
        <f>D151</f>
        <v>NYN</v>
      </c>
    </row>
    <row r="152" spans="1:16" x14ac:dyDescent="0.2">
      <c r="A152" s="44" t="s">
        <v>149</v>
      </c>
      <c r="B152" s="78">
        <v>11861</v>
      </c>
      <c r="C152" s="13" t="s">
        <v>648</v>
      </c>
      <c r="D152" s="82" t="s">
        <v>11</v>
      </c>
      <c r="E152" s="47" t="s">
        <v>15</v>
      </c>
      <c r="F152" s="13">
        <v>0</v>
      </c>
      <c r="G152" s="70">
        <v>65.33</v>
      </c>
      <c r="H152" s="47">
        <f>IF(LEFT(E152,2)="DH",1,IF(LEFT(E152,2)="CA",2,IF(LEFT(E152,2)="1B",3,IF(LEFT(E152,2)="2B",4,IF(LEFT(E152,2)="3B",5,IF(LEFT(E152,2)="SS",6,IF(LEFT(E152,2)="LF",7,IF(LEFT(E152,2)="CF",8,IF(LEFT(E152,2)="RF",9,IF(LEFT(E152,2)="SP",10,IF(LEFT(E152,2)="RP",11,12)))))))))))</f>
        <v>11</v>
      </c>
      <c r="I152" s="53">
        <f>IF($G152="NC","NC",IF(OR(LEFT(E152,2)="RP",LEFT(E152,2)="SP"),ROUNDDOWN($G152*1.05,0)+IF($G152*1.05-ROUNDDOWN($G152*1.05,0)&gt;=2/3,2/3,IF($G152*1.05-ROUNDDOWN($G152*1.05,0)&gt;=1/3,1/3,0)),ROUNDDOWN($G152*1.05,0)))</f>
        <v>68.333333333333329</v>
      </c>
      <c r="J152" s="48"/>
      <c r="K152" s="49"/>
      <c r="L152" s="50"/>
      <c r="O152" s="46" t="str">
        <f>D152</f>
        <v>SDN</v>
      </c>
    </row>
    <row r="153" spans="1:16" x14ac:dyDescent="0.2">
      <c r="A153" s="44" t="s">
        <v>149</v>
      </c>
      <c r="B153" s="78">
        <v>19330</v>
      </c>
      <c r="C153" s="13" t="s">
        <v>1070</v>
      </c>
      <c r="D153" s="82" t="s">
        <v>124</v>
      </c>
      <c r="E153" s="47" t="s">
        <v>15</v>
      </c>
      <c r="F153" s="13">
        <v>0</v>
      </c>
      <c r="G153" s="70">
        <v>54.66</v>
      </c>
      <c r="H153" s="51">
        <f>IF(LEFT(E153,2)="DH",1,IF(LEFT(E153,2)="CA",2,IF(LEFT(E153,2)="1B",3,IF(LEFT(E153,2)="2B",4,IF(LEFT(E153,2)="3B",5,IF(LEFT(E153,2)="SS",6,IF(LEFT(E153,2)="LF",7,IF(LEFT(E153,2)="CF",8,IF(LEFT(E153,2)="RF",9,IF(LEFT(E153,2)="SP",10,IF(LEFT(E153,2)="RP",11,12)))))))))))</f>
        <v>11</v>
      </c>
      <c r="I153" s="53">
        <f>IF($G153="NC","NC",IF(OR(LEFT(E153,2)="RP",LEFT(E153,2)="SP"),ROUNDDOWN($G153*1.05,0)+IF($G153*1.05-ROUNDDOWN($G153*1.05,0)&gt;=2/3,2/3,IF($G153*1.05-ROUNDDOWN($G153*1.05,0)&gt;=1/3,1/3,0)),ROUNDDOWN($G153*1.05,0)))</f>
        <v>57.333333333333336</v>
      </c>
      <c r="J153" s="48"/>
      <c r="K153" s="48"/>
      <c r="L153" s="50"/>
      <c r="O153" s="46" t="str">
        <f>D153</f>
        <v>CLA</v>
      </c>
    </row>
    <row r="154" spans="1:16" x14ac:dyDescent="0.2">
      <c r="A154" s="44" t="s">
        <v>149</v>
      </c>
      <c r="B154" s="78">
        <v>19962</v>
      </c>
      <c r="C154" s="13" t="s">
        <v>1178</v>
      </c>
      <c r="D154" s="76" t="str">
        <f>P154</f>
        <v>PIN/MNA/ATN</v>
      </c>
      <c r="E154" s="47" t="s">
        <v>528</v>
      </c>
      <c r="F154" s="13">
        <v>13</v>
      </c>
      <c r="G154" s="70">
        <v>98</v>
      </c>
      <c r="H154" s="47">
        <f>IF(LEFT(E154,2)="DH",1,IF(LEFT(E154,2)="CA",2,IF(LEFT(E154,2)="1B",3,IF(LEFT(E154,2)="2B",4,IF(LEFT(E154,2)="3B",5,IF(LEFT(E154,2)="SS",6,IF(LEFT(E154,2)="LF",7,IF(LEFT(E154,2)="CF",8,IF(LEFT(E154,2)="RF",9,IF(LEFT(E154,2)="SP",10,IF(LEFT(E154,2)="RP",11,12)))))))))))</f>
        <v>11</v>
      </c>
      <c r="I154" s="53">
        <f>IF($G154="NC","NC",IF(OR(LEFT(E154,2)="RP",LEFT(E154,2)="SP"),ROUNDDOWN($G154*1.05,0)+IF($G154*1.05-ROUNDDOWN($G154*1.05,0)&gt;=2/3,2/3,IF($G154*1.05-ROUNDDOWN($G154*1.05,0)&gt;=1/3,1/3,0)),ROUNDDOWN($G154*1.05,0)))</f>
        <v>102.66666666666667</v>
      </c>
      <c r="J154" s="48"/>
      <c r="K154" s="48"/>
      <c r="L154" s="50"/>
      <c r="O154" s="46" t="str">
        <f>D154</f>
        <v>PIN/MNA/ATN</v>
      </c>
      <c r="P154" s="46" t="s">
        <v>431</v>
      </c>
    </row>
    <row r="155" spans="1:16" x14ac:dyDescent="0.2">
      <c r="A155" s="44" t="s">
        <v>149</v>
      </c>
      <c r="B155" s="78">
        <v>21420</v>
      </c>
      <c r="C155" s="13" t="s">
        <v>1288</v>
      </c>
      <c r="D155" s="82" t="s">
        <v>67</v>
      </c>
      <c r="E155" s="47" t="s">
        <v>15</v>
      </c>
      <c r="F155" s="13">
        <v>0</v>
      </c>
      <c r="G155" s="70">
        <v>35.659999999999997</v>
      </c>
      <c r="H155" s="47">
        <f>IF(LEFT(E155,2)="DH",1,IF(LEFT(E155,2)="CA",2,IF(LEFT(E155,2)="1B",3,IF(LEFT(E155,2)="2B",4,IF(LEFT(E155,2)="3B",5,IF(LEFT(E155,2)="SS",6,IF(LEFT(E155,2)="LF",7,IF(LEFT(E155,2)="CF",8,IF(LEFT(E155,2)="RF",9,IF(LEFT(E155,2)="SP",10,IF(LEFT(E155,2)="RP",11,12)))))))))))</f>
        <v>11</v>
      </c>
      <c r="I155" s="53">
        <f>IF($G155="NC","NC",IF(OR(LEFT(E155,2)="RP",LEFT(E155,2)="SP"),ROUNDDOWN($G155*1.05,0)+IF($G155*1.05-ROUNDDOWN($G155*1.05,0)&gt;=2/3,2/3,IF($G155*1.05-ROUNDDOWN($G155*1.05,0)&gt;=1/3,1/3,0)),ROUNDDOWN($G155*1.05,0)))</f>
        <v>37.333333333333336</v>
      </c>
      <c r="J155" s="48"/>
      <c r="K155" s="49"/>
      <c r="L155" s="50"/>
      <c r="O155" s="46" t="str">
        <f>D155</f>
        <v>NYA</v>
      </c>
    </row>
    <row r="156" spans="1:16" x14ac:dyDescent="0.2">
      <c r="A156" s="44" t="s">
        <v>149</v>
      </c>
      <c r="B156" s="78">
        <v>24017</v>
      </c>
      <c r="C156" s="13" t="s">
        <v>1499</v>
      </c>
      <c r="D156" s="82" t="s">
        <v>14</v>
      </c>
      <c r="E156" s="47" t="s">
        <v>15</v>
      </c>
      <c r="F156" s="13">
        <v>0</v>
      </c>
      <c r="G156" s="70">
        <v>76.33</v>
      </c>
      <c r="H156" s="47">
        <f>IF(LEFT(E156,2)="DH",1,IF(LEFT(E156,2)="CA",2,IF(LEFT(E156,2)="1B",3,IF(LEFT(E156,2)="2B",4,IF(LEFT(E156,2)="3B",5,IF(LEFT(E156,2)="SS",6,IF(LEFT(E156,2)="LF",7,IF(LEFT(E156,2)="CF",8,IF(LEFT(E156,2)="RF",9,IF(LEFT(E156,2)="SP",10,IF(LEFT(E156,2)="RP",11,12)))))))))))</f>
        <v>11</v>
      </c>
      <c r="I156" s="53">
        <f>IF($G156="NC","NC",IF(OR(LEFT(E156,2)="RP",LEFT(E156,2)="SP"),ROUNDDOWN($G156*1.05,0)+IF($G156*1.05-ROUNDDOWN($G156*1.05,0)&gt;=2/3,2/3,IF($G156*1.05-ROUNDDOWN($G156*1.05,0)&gt;=1/3,1/3,0)),ROUNDDOWN($G156*1.05,0)))</f>
        <v>80</v>
      </c>
      <c r="J156" s="48"/>
      <c r="K156" s="49"/>
      <c r="L156" s="50"/>
      <c r="O156" s="46" t="str">
        <f>D156</f>
        <v>WAN</v>
      </c>
    </row>
    <row r="157" spans="1:16" x14ac:dyDescent="0.2">
      <c r="A157" s="44" t="s">
        <v>149</v>
      </c>
      <c r="B157" s="78">
        <v>25921</v>
      </c>
      <c r="C157" s="13" t="s">
        <v>1638</v>
      </c>
      <c r="D157" s="82" t="s">
        <v>18</v>
      </c>
      <c r="E157" s="47" t="s">
        <v>528</v>
      </c>
      <c r="F157" s="13">
        <v>1</v>
      </c>
      <c r="G157" s="70">
        <v>49.66</v>
      </c>
      <c r="H157" s="47">
        <f>IF(LEFT(E157,2)="DH",1,IF(LEFT(E157,2)="CA",2,IF(LEFT(E157,2)="1B",3,IF(LEFT(E157,2)="2B",4,IF(LEFT(E157,2)="3B",5,IF(LEFT(E157,2)="SS",6,IF(LEFT(E157,2)="LF",7,IF(LEFT(E157,2)="CF",8,IF(LEFT(E157,2)="RF",9,IF(LEFT(E157,2)="SP",10,IF(LEFT(E157,2)="RP",11,12)))))))))))</f>
        <v>11</v>
      </c>
      <c r="I157" s="53">
        <f>IF($G157="NC","NC",IF(OR(LEFT(E157,2)="RP",LEFT(E157,2)="SP"),ROUNDDOWN($G157*1.05,0)+IF($G157*1.05-ROUNDDOWN($G157*1.05,0)&gt;=2/3,2/3,IF($G157*1.05-ROUNDDOWN($G157*1.05,0)&gt;=1/3,1/3,0)),ROUNDDOWN($G157*1.05,0)))</f>
        <v>52</v>
      </c>
      <c r="J157" s="48"/>
      <c r="K157" s="49"/>
      <c r="L157" s="50"/>
      <c r="O157" s="46" t="str">
        <f>D157</f>
        <v>SEA</v>
      </c>
    </row>
    <row r="158" spans="1:16" x14ac:dyDescent="0.2">
      <c r="A158" s="44" t="s">
        <v>149</v>
      </c>
      <c r="B158" s="78">
        <v>27552</v>
      </c>
      <c r="C158" s="13" t="s">
        <v>1767</v>
      </c>
      <c r="D158" s="82" t="s">
        <v>71</v>
      </c>
      <c r="E158" s="47" t="s">
        <v>15</v>
      </c>
      <c r="F158" s="13">
        <v>0</v>
      </c>
      <c r="G158" s="70">
        <v>65.33</v>
      </c>
      <c r="H158" s="51">
        <f>IF(LEFT(E158,2)="DH",1,IF(LEFT(E158,2)="CA",2,IF(LEFT(E158,2)="1B",3,IF(LEFT(E158,2)="2B",4,IF(LEFT(E158,2)="3B",5,IF(LEFT(E158,2)="SS",6,IF(LEFT(E158,2)="LF",7,IF(LEFT(E158,2)="CF",8,IF(LEFT(E158,2)="RF",9,IF(LEFT(E158,2)="SP",10,IF(LEFT(E158,2)="RP",11,12)))))))))))</f>
        <v>11</v>
      </c>
      <c r="I158" s="53">
        <f>IF($G158="NC","NC",IF(OR(LEFT(E158,2)="RP",LEFT(E158,2)="SP"),ROUNDDOWN($G158*1.05,0)+IF($G158*1.05-ROUNDDOWN($G158*1.05,0)&gt;=2/3,2/3,IF($G158*1.05-ROUNDDOWN($G158*1.05,0)&gt;=1/3,1/3,0)),ROUNDDOWN($G158*1.05,0)))</f>
        <v>68.333333333333329</v>
      </c>
      <c r="J158" s="48"/>
      <c r="K158" s="48"/>
      <c r="L158" s="50"/>
      <c r="O158" s="46" t="str">
        <f>D158</f>
        <v>CIN</v>
      </c>
    </row>
    <row r="159" spans="1:16" x14ac:dyDescent="0.2">
      <c r="A159" s="44" t="s">
        <v>149</v>
      </c>
      <c r="B159" s="78">
        <v>30105</v>
      </c>
      <c r="C159" s="13" t="s">
        <v>1934</v>
      </c>
      <c r="D159" s="82" t="s">
        <v>63</v>
      </c>
      <c r="E159" s="51" t="s">
        <v>528</v>
      </c>
      <c r="F159" s="13">
        <v>3</v>
      </c>
      <c r="G159" s="70">
        <v>101</v>
      </c>
      <c r="H159" s="47">
        <f>IF(LEFT(E159,2)="DH",1,IF(LEFT(E159,2)="CA",2,IF(LEFT(E159,2)="1B",3,IF(LEFT(E159,2)="2B",4,IF(LEFT(E159,2)="3B",5,IF(LEFT(E159,2)="SS",6,IF(LEFT(E159,2)="LF",7,IF(LEFT(E159,2)="CF",8,IF(LEFT(E159,2)="RF",9,IF(LEFT(E159,2)="SP",10,IF(LEFT(E159,2)="RP",11,12)))))))))))</f>
        <v>11</v>
      </c>
      <c r="I159" s="53">
        <f>IF($G159="NC","NC",IF(OR(LEFT(E159,2)="RP",LEFT(E159,2)="SP"),ROUNDDOWN($G159*1.05,0)+IF($G159*1.05-ROUNDDOWN($G159*1.05,0)&gt;=2/3,2/3,IF($G159*1.05-ROUNDDOWN($G159*1.05,0)&gt;=1/3,1/3,0)),ROUNDDOWN($G159*1.05,0)))</f>
        <v>106</v>
      </c>
      <c r="J159" s="48"/>
      <c r="K159" s="49"/>
      <c r="L159" s="50"/>
      <c r="O159" s="46" t="str">
        <f>D159</f>
        <v>CHA</v>
      </c>
    </row>
    <row r="160" spans="1:16" x14ac:dyDescent="0.2">
      <c r="A160" s="44" t="s">
        <v>149</v>
      </c>
      <c r="B160" s="78">
        <v>31204</v>
      </c>
      <c r="C160" s="13" t="s">
        <v>1965</v>
      </c>
      <c r="D160" s="82" t="s">
        <v>70</v>
      </c>
      <c r="E160" s="47" t="s">
        <v>528</v>
      </c>
      <c r="F160" s="13">
        <v>2</v>
      </c>
      <c r="G160" s="70">
        <v>66.66</v>
      </c>
      <c r="H160" s="51">
        <f>IF(LEFT(E160,2)="DH",1,IF(LEFT(E160,2)="CA",2,IF(LEFT(E160,2)="1B",3,IF(LEFT(E160,2)="2B",4,IF(LEFT(E160,2)="3B",5,IF(LEFT(E160,2)="SS",6,IF(LEFT(E160,2)="LF",7,IF(LEFT(E160,2)="CF",8,IF(LEFT(E160,2)="RF",9,IF(LEFT(E160,2)="SP",10,IF(LEFT(E160,2)="RP",11,12)))))))))))</f>
        <v>11</v>
      </c>
      <c r="I160" s="53">
        <f>IF($G160="NC","NC",IF(OR(LEFT(E160,2)="RP",LEFT(E160,2)="SP"),ROUNDDOWN($G160*1.05,0)+IF($G160*1.05-ROUNDDOWN($G160*1.05,0)&gt;=2/3,2/3,IF($G160*1.05-ROUNDDOWN($G160*1.05,0)&gt;=1/3,1/3,0)),ROUNDDOWN($G160*1.05,0)))</f>
        <v>69.666666666666671</v>
      </c>
      <c r="J160" s="48"/>
      <c r="K160" s="48"/>
      <c r="L160" s="50"/>
      <c r="O160" s="46" t="str">
        <f>D160</f>
        <v>LAN</v>
      </c>
    </row>
    <row r="161" spans="1:16" x14ac:dyDescent="0.2">
      <c r="A161" s="44" t="s">
        <v>149</v>
      </c>
      <c r="B161" s="78">
        <v>33927</v>
      </c>
      <c r="C161" s="13" t="s">
        <v>2081</v>
      </c>
      <c r="D161" s="82" t="s">
        <v>63</v>
      </c>
      <c r="E161" s="47" t="s">
        <v>528</v>
      </c>
      <c r="F161" s="13">
        <v>2</v>
      </c>
      <c r="G161" s="70">
        <v>36.659999999999997</v>
      </c>
      <c r="H161" s="47">
        <f>IF(LEFT(E161,2)="DH",1,IF(LEFT(E161,2)="CA",2,IF(LEFT(E161,2)="1B",3,IF(LEFT(E161,2)="2B",4,IF(LEFT(E161,2)="3B",5,IF(LEFT(E161,2)="SS",6,IF(LEFT(E161,2)="LF",7,IF(LEFT(E161,2)="CF",8,IF(LEFT(E161,2)="RF",9,IF(LEFT(E161,2)="SP",10,IF(LEFT(E161,2)="RP",11,12)))))))))))</f>
        <v>11</v>
      </c>
      <c r="I161" s="53">
        <f>IF($G161="NC","NC",IF(OR(LEFT(E161,2)="RP",LEFT(E161,2)="SP"),ROUNDDOWN($G161*1.05,0)+IF($G161*1.05-ROUNDDOWN($G161*1.05,0)&gt;=2/3,2/3,IF($G161*1.05-ROUNDDOWN($G161*1.05,0)&gt;=1/3,1/3,0)),ROUNDDOWN($G161*1.05,0)))</f>
        <v>38.333333333333336</v>
      </c>
      <c r="J161" s="48"/>
      <c r="K161" s="49"/>
      <c r="L161" s="50"/>
      <c r="O161" s="46" t="str">
        <f>D161</f>
        <v>CHA</v>
      </c>
    </row>
    <row r="162" spans="1:16" x14ac:dyDescent="0.2">
      <c r="A162" s="44" t="s">
        <v>150</v>
      </c>
      <c r="B162" s="55">
        <v>16478</v>
      </c>
      <c r="C162" s="13" t="s">
        <v>878</v>
      </c>
      <c r="D162" s="84" t="s">
        <v>122</v>
      </c>
      <c r="E162" s="47" t="s">
        <v>106</v>
      </c>
      <c r="F162" s="48"/>
      <c r="G162" s="69">
        <v>604</v>
      </c>
      <c r="H162" s="47">
        <f>IF(LEFT(E162,2)="DH",1,IF(LEFT(E162,2)="CA",2,IF(LEFT(E162,2)="1B",3,IF(LEFT(E162,2)="2B",4,IF(LEFT(E162,2)="3B",5,IF(LEFT(E162,2)="SS",6,IF(LEFT(E162,2)="LF",7,IF(LEFT(E162,2)="CF",8,IF(LEFT(E162,2)="RF",9,IF(LEFT(E162,2)="SP",10,IF(LEFT(E162,2)="RP",11,12)))))))))))</f>
        <v>1</v>
      </c>
      <c r="I162" s="53">
        <f>IF($G162="NC","NC",IF(OR(LEFT(E162,2)="RP",LEFT(E162,2)="SP"),ROUNDDOWN($G162*1.05,0)+IF($G162*1.05-ROUNDDOWN($G162*1.05,0)&gt;=2/3,2/3,IF($G162*1.05-ROUNDDOWN($G162*1.05,0)&gt;=1/3,1/3,0)),ROUNDDOWN($G162*1.05,0)))</f>
        <v>634</v>
      </c>
      <c r="J162" s="48"/>
      <c r="K162" s="49"/>
      <c r="L162" s="50"/>
      <c r="O162" s="46" t="str">
        <f>D162</f>
        <v>PHN</v>
      </c>
    </row>
    <row r="163" spans="1:16" x14ac:dyDescent="0.2">
      <c r="A163" s="44" t="s">
        <v>150</v>
      </c>
      <c r="B163" s="55">
        <v>18848</v>
      </c>
      <c r="C163" s="13" t="s">
        <v>1033</v>
      </c>
      <c r="D163" s="84" t="s">
        <v>19</v>
      </c>
      <c r="E163" s="47" t="s">
        <v>165</v>
      </c>
      <c r="F163" s="48"/>
      <c r="G163" s="69">
        <v>160</v>
      </c>
      <c r="H163" s="47">
        <f>IF(LEFT(E163,2)="DH",1,IF(LEFT(E163,2)="CA",2,IF(LEFT(E163,2)="1B",3,IF(LEFT(E163,2)="2B",4,IF(LEFT(E163,2)="3B",5,IF(LEFT(E163,2)="SS",6,IF(LEFT(E163,2)="LF",7,IF(LEFT(E163,2)="CF",8,IF(LEFT(E163,2)="RF",9,IF(LEFT(E163,2)="SP",10,IF(LEFT(E163,2)="RP",11,12)))))))))))</f>
        <v>2</v>
      </c>
      <c r="I163" s="53">
        <f>IF($G163="NC","NC",IF(OR(LEFT(E163,2)="RP",LEFT(E163,2)="SP"),ROUNDDOWN($G163*1.05,0)+IF($G163*1.05-ROUNDDOWN($G163*1.05,0)&gt;=2/3,2/3,IF($G163*1.05-ROUNDDOWN($G163*1.05,0)&gt;=1/3,1/3,0)),ROUNDDOWN($G163*1.05,0)))</f>
        <v>168</v>
      </c>
      <c r="J163" s="48"/>
      <c r="K163" s="48"/>
      <c r="L163" s="50"/>
      <c r="O163" s="46" t="str">
        <f>D163</f>
        <v>SLN</v>
      </c>
    </row>
    <row r="164" spans="1:16" x14ac:dyDescent="0.2">
      <c r="A164" s="44" t="s">
        <v>150</v>
      </c>
      <c r="B164" s="55">
        <v>21693</v>
      </c>
      <c r="C164" s="13" t="s">
        <v>1333</v>
      </c>
      <c r="D164" s="84" t="s">
        <v>68</v>
      </c>
      <c r="E164" s="47" t="s">
        <v>165</v>
      </c>
      <c r="F164" s="48"/>
      <c r="G164" s="69">
        <v>96</v>
      </c>
      <c r="H164" s="47">
        <f>IF(LEFT(E164,2)="DH",1,IF(LEFT(E164,2)="CA",2,IF(LEFT(E164,2)="1B",3,IF(LEFT(E164,2)="2B",4,IF(LEFT(E164,2)="3B",5,IF(LEFT(E164,2)="SS",6,IF(LEFT(E164,2)="LF",7,IF(LEFT(E164,2)="CF",8,IF(LEFT(E164,2)="RF",9,IF(LEFT(E164,2)="SP",10,IF(LEFT(E164,2)="RP",11,12)))))))))))</f>
        <v>2</v>
      </c>
      <c r="I164" s="53">
        <f>IF($G164="NC","NC",IF(OR(LEFT(E164,2)="RP",LEFT(E164,2)="SP"),ROUNDDOWN($G164*1.05,0)+IF($G164*1.05-ROUNDDOWN($G164*1.05,0)&gt;=2/3,2/3,IF($G164*1.05-ROUNDDOWN($G164*1.05,0)&gt;=1/3,1/3,0)),ROUNDDOWN($G164*1.05,0)))</f>
        <v>100</v>
      </c>
      <c r="J164" s="48"/>
      <c r="K164" s="49"/>
      <c r="L164" s="50"/>
      <c r="O164" s="46" t="str">
        <f>D164</f>
        <v>CHN</v>
      </c>
    </row>
    <row r="165" spans="1:16" x14ac:dyDescent="0.2">
      <c r="A165" s="44" t="s">
        <v>150</v>
      </c>
      <c r="B165" s="55">
        <v>23003</v>
      </c>
      <c r="C165" s="13" t="s">
        <v>1431</v>
      </c>
      <c r="D165" s="84" t="s">
        <v>94</v>
      </c>
      <c r="E165" s="47" t="s">
        <v>165</v>
      </c>
      <c r="F165" s="48"/>
      <c r="G165" s="69">
        <v>542</v>
      </c>
      <c r="H165" s="47">
        <f>IF(LEFT(E165,2)="DH",1,IF(LEFT(E165,2)="CA",2,IF(LEFT(E165,2)="1B",3,IF(LEFT(E165,2)="2B",4,IF(LEFT(E165,2)="3B",5,IF(LEFT(E165,2)="SS",6,IF(LEFT(E165,2)="LF",7,IF(LEFT(E165,2)="CF",8,IF(LEFT(E165,2)="RF",9,IF(LEFT(E165,2)="SP",10,IF(LEFT(E165,2)="RP",11,12)))))))))))</f>
        <v>2</v>
      </c>
      <c r="I165" s="53">
        <f>IF($G165="NC","NC",IF(OR(LEFT(E165,2)="RP",LEFT(E165,2)="SP"),ROUNDDOWN($G165*1.05,0)+IF($G165*1.05-ROUNDDOWN($G165*1.05,0)&gt;=2/3,2/3,IF($G165*1.05-ROUNDDOWN($G165*1.05,0)&gt;=1/3,1/3,0)),ROUNDDOWN($G165*1.05,0)))</f>
        <v>569</v>
      </c>
      <c r="J165" s="48"/>
      <c r="K165" s="49"/>
      <c r="L165" s="50"/>
      <c r="O165" s="46" t="str">
        <f>D165</f>
        <v>HOA</v>
      </c>
    </row>
    <row r="166" spans="1:16" x14ac:dyDescent="0.2">
      <c r="A166" s="44" t="s">
        <v>150</v>
      </c>
      <c r="B166" s="55">
        <v>9218</v>
      </c>
      <c r="C166" s="13" t="s">
        <v>588</v>
      </c>
      <c r="D166" s="84" t="s">
        <v>67</v>
      </c>
      <c r="E166" s="51" t="s">
        <v>4</v>
      </c>
      <c r="F166" s="48"/>
      <c r="G166" s="69">
        <v>489</v>
      </c>
      <c r="H166" s="51">
        <f>IF(LEFT(E166,2)="DH",1,IF(LEFT(E166,2)="CA",2,IF(LEFT(E166,2)="1B",3,IF(LEFT(E166,2)="2B",4,IF(LEFT(E166,2)="3B",5,IF(LEFT(E166,2)="SS",6,IF(LEFT(E166,2)="LF",7,IF(LEFT(E166,2)="CF",8,IF(LEFT(E166,2)="RF",9,IF(LEFT(E166,2)="SP",10,IF(LEFT(E166,2)="RP",11,12)))))))))))</f>
        <v>3</v>
      </c>
      <c r="I166" s="53">
        <f>IF($G166="NC","NC",IF(OR(LEFT(E166,2)="RP",LEFT(E166,2)="SP"),ROUNDDOWN($G166*1.05,0)+IF($G166*1.05-ROUNDDOWN($G166*1.05,0)&gt;=2/3,2/3,IF($G166*1.05-ROUNDDOWN($G166*1.05,0)&gt;=1/3,1/3,0)),ROUNDDOWN($G166*1.05,0)))</f>
        <v>513</v>
      </c>
      <c r="J166" s="48"/>
      <c r="K166" s="48"/>
      <c r="L166" s="50"/>
      <c r="O166" s="46" t="str">
        <f>D166</f>
        <v>NYA</v>
      </c>
    </row>
    <row r="167" spans="1:16" x14ac:dyDescent="0.2">
      <c r="A167" s="44" t="s">
        <v>150</v>
      </c>
      <c r="B167" s="55">
        <v>15679</v>
      </c>
      <c r="C167" s="13" t="s">
        <v>829</v>
      </c>
      <c r="D167" s="76" t="str">
        <f>P167</f>
        <v>SEA/TEA</v>
      </c>
      <c r="E167" s="47" t="s">
        <v>4</v>
      </c>
      <c r="F167" s="48"/>
      <c r="G167" s="69">
        <v>289</v>
      </c>
      <c r="H167" s="47">
        <f>IF(LEFT(E167,2)="DH",1,IF(LEFT(E167,2)="CA",2,IF(LEFT(E167,2)="1B",3,IF(LEFT(E167,2)="2B",4,IF(LEFT(E167,2)="3B",5,IF(LEFT(E167,2)="SS",6,IF(LEFT(E167,2)="LF",7,IF(LEFT(E167,2)="CF",8,IF(LEFT(E167,2)="RF",9,IF(LEFT(E167,2)="SP",10,IF(LEFT(E167,2)="RP",11,12)))))))))))</f>
        <v>3</v>
      </c>
      <c r="I167" s="53">
        <f>IF($G167="NC","NC",IF(OR(LEFT(E167,2)="RP",LEFT(E167,2)="SP"),ROUNDDOWN($G167*1.05,0)+IF($G167*1.05-ROUNDDOWN($G167*1.05,0)&gt;=2/3,2/3,IF($G167*1.05-ROUNDDOWN($G167*1.05,0)&gt;=1/3,1/3,0)),ROUNDDOWN($G167*1.05,0)))</f>
        <v>303</v>
      </c>
      <c r="J167" s="48"/>
      <c r="K167" s="48"/>
      <c r="L167" s="50"/>
      <c r="O167" s="46" t="str">
        <f>D167</f>
        <v>SEA/TEA</v>
      </c>
      <c r="P167" s="46" t="s">
        <v>403</v>
      </c>
    </row>
    <row r="168" spans="1:16" x14ac:dyDescent="0.2">
      <c r="A168" s="44" t="s">
        <v>150</v>
      </c>
      <c r="B168" s="55">
        <v>21479</v>
      </c>
      <c r="C168" s="13" t="s">
        <v>1295</v>
      </c>
      <c r="D168" s="84" t="s">
        <v>68</v>
      </c>
      <c r="E168" s="51" t="s">
        <v>6</v>
      </c>
      <c r="F168" s="48"/>
      <c r="G168" s="69">
        <v>599</v>
      </c>
      <c r="H168" s="51">
        <f>IF(LEFT(E168,2)="DH",1,IF(LEFT(E168,2)="CA",2,IF(LEFT(E168,2)="1B",3,IF(LEFT(E168,2)="2B",4,IF(LEFT(E168,2)="3B",5,IF(LEFT(E168,2)="SS",6,IF(LEFT(E168,2)="LF",7,IF(LEFT(E168,2)="CF",8,IF(LEFT(E168,2)="RF",9,IF(LEFT(E168,2)="SP",10,IF(LEFT(E168,2)="RP",11,12)))))))))))</f>
        <v>4</v>
      </c>
      <c r="I168" s="53">
        <f>IF($G168="NC","NC",IF(OR(LEFT(E168,2)="RP",LEFT(E168,2)="SP"),ROUNDDOWN($G168*1.05,0)+IF($G168*1.05-ROUNDDOWN($G168*1.05,0)&gt;=2/3,2/3,IF($G168*1.05-ROUNDDOWN($G168*1.05,0)&gt;=1/3,1/3,0)),ROUNDDOWN($G168*1.05,0)))</f>
        <v>628</v>
      </c>
      <c r="J168" s="48"/>
      <c r="K168" s="48"/>
      <c r="L168" s="50"/>
      <c r="O168" s="46" t="str">
        <f>D168</f>
        <v>CHN</v>
      </c>
    </row>
    <row r="169" spans="1:16" x14ac:dyDescent="0.2">
      <c r="A169" s="44" t="s">
        <v>150</v>
      </c>
      <c r="B169" s="55">
        <v>13621</v>
      </c>
      <c r="C169" s="13" t="s">
        <v>730</v>
      </c>
      <c r="D169" s="84" t="s">
        <v>71</v>
      </c>
      <c r="E169" s="47" t="s">
        <v>133</v>
      </c>
      <c r="F169" s="48"/>
      <c r="G169" s="69">
        <v>80</v>
      </c>
      <c r="H169" s="47">
        <f>IF(LEFT(E169,2)="DH",1,IF(LEFT(E169,2)="CA",2,IF(LEFT(E169,2)="1B",3,IF(LEFT(E169,2)="2B",4,IF(LEFT(E169,2)="3B",5,IF(LEFT(E169,2)="SS",6,IF(LEFT(E169,2)="LF",7,IF(LEFT(E169,2)="CF",8,IF(LEFT(E169,2)="RF",9,IF(LEFT(E169,2)="SP",10,IF(LEFT(E169,2)="RP",11,12)))))))))))</f>
        <v>5</v>
      </c>
      <c r="I169" s="53">
        <f>IF($G169="NC","NC",IF(OR(LEFT(E169,2)="RP",LEFT(E169,2)="SP"),ROUNDDOWN($G169*1.05,0)+IF($G169*1.05-ROUNDDOWN($G169*1.05,0)&gt;=2/3,2/3,IF($G169*1.05-ROUNDDOWN($G169*1.05,0)&gt;=1/3,1/3,0)),ROUNDDOWN($G169*1.05,0)))</f>
        <v>84</v>
      </c>
      <c r="J169" s="48"/>
      <c r="K169" s="49"/>
      <c r="L169" s="50"/>
      <c r="O169" s="46" t="str">
        <f>D169</f>
        <v>CIN</v>
      </c>
    </row>
    <row r="170" spans="1:16" x14ac:dyDescent="0.2">
      <c r="A170" s="44" t="s">
        <v>150</v>
      </c>
      <c r="B170" s="55">
        <v>18795</v>
      </c>
      <c r="C170" s="13" t="s">
        <v>1029</v>
      </c>
      <c r="D170" s="76" t="str">
        <f>P170</f>
        <v>BAA/HOA</v>
      </c>
      <c r="E170" s="47" t="s">
        <v>131</v>
      </c>
      <c r="F170" s="48"/>
      <c r="G170" s="69">
        <v>352</v>
      </c>
      <c r="H170" s="47">
        <f>IF(LEFT(E170,2)="DH",1,IF(LEFT(E170,2)="CA",2,IF(LEFT(E170,2)="1B",3,IF(LEFT(E170,2)="2B",4,IF(LEFT(E170,2)="3B",5,IF(LEFT(E170,2)="SS",6,IF(LEFT(E170,2)="LF",7,IF(LEFT(E170,2)="CF",8,IF(LEFT(E170,2)="RF",9,IF(LEFT(E170,2)="SP",10,IF(LEFT(E170,2)="RP",11,12)))))))))))</f>
        <v>5</v>
      </c>
      <c r="I170" s="53">
        <f>IF($G170="NC","NC",IF(OR(LEFT(E170,2)="RP",LEFT(E170,2)="SP"),ROUNDDOWN($G170*1.05,0)+IF($G170*1.05-ROUNDDOWN($G170*1.05,0)&gt;=2/3,2/3,IF($G170*1.05-ROUNDDOWN($G170*1.05,0)&gt;=1/3,1/3,0)),ROUNDDOWN($G170*1.05,0)))</f>
        <v>369</v>
      </c>
      <c r="J170" s="48"/>
      <c r="K170" s="48"/>
      <c r="L170" s="50"/>
      <c r="O170" s="46" t="str">
        <f>D170</f>
        <v>BAA/HOA</v>
      </c>
      <c r="P170" s="46" t="s">
        <v>395</v>
      </c>
    </row>
    <row r="171" spans="1:16" x14ac:dyDescent="0.2">
      <c r="A171" s="44" t="s">
        <v>150</v>
      </c>
      <c r="B171" s="55">
        <v>33322</v>
      </c>
      <c r="C171" s="13" t="s">
        <v>2057</v>
      </c>
      <c r="D171" s="84" t="s">
        <v>68</v>
      </c>
      <c r="E171" s="47" t="s">
        <v>8</v>
      </c>
      <c r="F171" s="48"/>
      <c r="G171" s="69">
        <v>393</v>
      </c>
      <c r="H171" s="47">
        <f>IF(LEFT(E171,2)="DH",1,IF(LEFT(E171,2)="CA",2,IF(LEFT(E171,2)="1B",3,IF(LEFT(E171,2)="2B",4,IF(LEFT(E171,2)="3B",5,IF(LEFT(E171,2)="SS",6,IF(LEFT(E171,2)="LF",7,IF(LEFT(E171,2)="CF",8,IF(LEFT(E171,2)="RF",9,IF(LEFT(E171,2)="SP",10,IF(LEFT(E171,2)="RP",11,12)))))))))))</f>
        <v>5</v>
      </c>
      <c r="I171" s="53">
        <f>IF($G171="NC","NC",IF(OR(LEFT(E171,2)="RP",LEFT(E171,2)="SP"),ROUNDDOWN($G171*1.05,0)+IF($G171*1.05-ROUNDDOWN($G171*1.05,0)&gt;=2/3,2/3,IF($G171*1.05-ROUNDDOWN($G171*1.05,0)&gt;=1/3,1/3,0)),ROUNDDOWN($G171*1.05,0)))</f>
        <v>412</v>
      </c>
      <c r="J171" s="48"/>
      <c r="K171" s="49"/>
      <c r="L171" s="50"/>
      <c r="O171" s="46" t="str">
        <f>D171</f>
        <v>CHN</v>
      </c>
    </row>
    <row r="172" spans="1:16" x14ac:dyDescent="0.2">
      <c r="A172" s="44" t="s">
        <v>150</v>
      </c>
      <c r="B172" s="55">
        <v>23733</v>
      </c>
      <c r="C172" s="13" t="s">
        <v>1477</v>
      </c>
      <c r="D172" s="84" t="s">
        <v>16</v>
      </c>
      <c r="E172" s="47" t="s">
        <v>334</v>
      </c>
      <c r="F172" s="48"/>
      <c r="G172" s="69">
        <v>205</v>
      </c>
      <c r="H172" s="47">
        <f>IF(LEFT(E172,2)="DH",1,IF(LEFT(E172,2)="CA",2,IF(LEFT(E172,2)="1B",3,IF(LEFT(E172,2)="2B",4,IF(LEFT(E172,2)="3B",5,IF(LEFT(E172,2)="SS",6,IF(LEFT(E172,2)="LF",7,IF(LEFT(E172,2)="CF",8,IF(LEFT(E172,2)="RF",9,IF(LEFT(E172,2)="SP",10,IF(LEFT(E172,2)="RP",11,12)))))))))))</f>
        <v>6</v>
      </c>
      <c r="I172" s="53">
        <f>IF($G172="NC","NC",IF(OR(LEFT(E172,2)="RP",LEFT(E172,2)="SP"),ROUNDDOWN($G172*1.05,0)+IF($G172*1.05-ROUNDDOWN($G172*1.05,0)&gt;=2/3,2/3,IF($G172*1.05-ROUNDDOWN($G172*1.05,0)&gt;=1/3,1/3,0)),ROUNDDOWN($G172*1.05,0)))</f>
        <v>215</v>
      </c>
      <c r="J172" s="48"/>
      <c r="K172" s="49"/>
      <c r="L172" s="50"/>
      <c r="O172" s="46" t="str">
        <f>D172</f>
        <v>TEA</v>
      </c>
    </row>
    <row r="173" spans="1:16" x14ac:dyDescent="0.2">
      <c r="A173" s="44" t="s">
        <v>150</v>
      </c>
      <c r="B173" s="55">
        <v>27506</v>
      </c>
      <c r="C173" s="13" t="s">
        <v>1762</v>
      </c>
      <c r="D173" s="76" t="str">
        <f>P173</f>
        <v>TBA/ATN</v>
      </c>
      <c r="E173" s="51" t="s">
        <v>9</v>
      </c>
      <c r="F173" s="48"/>
      <c r="G173" s="69">
        <v>171</v>
      </c>
      <c r="H173" s="51">
        <f>IF(LEFT(E173,2)="DH",1,IF(LEFT(E173,2)="CA",2,IF(LEFT(E173,2)="1B",3,IF(LEFT(E173,2)="2B",4,IF(LEFT(E173,2)="3B",5,IF(LEFT(E173,2)="SS",6,IF(LEFT(E173,2)="LF",7,IF(LEFT(E173,2)="CF",8,IF(LEFT(E173,2)="RF",9,IF(LEFT(E173,2)="SP",10,IF(LEFT(E173,2)="RP",11,12)))))))))))</f>
        <v>6</v>
      </c>
      <c r="I173" s="53">
        <f>IF($G173="NC","NC",IF(OR(LEFT(E173,2)="RP",LEFT(E173,2)="SP"),ROUNDDOWN($G173*1.05,0)+IF($G173*1.05-ROUNDDOWN($G173*1.05,0)&gt;=2/3,2/3,IF($G173*1.05-ROUNDDOWN($G173*1.05,0)&gt;=1/3,1/3,0)),ROUNDDOWN($G173*1.05,0)))</f>
        <v>179</v>
      </c>
      <c r="J173" s="48"/>
      <c r="K173" s="48"/>
      <c r="L173" s="50"/>
      <c r="O173" s="46" t="str">
        <f>D173</f>
        <v>TBA/ATN</v>
      </c>
      <c r="P173" s="46" t="s">
        <v>394</v>
      </c>
    </row>
    <row r="174" spans="1:16" x14ac:dyDescent="0.2">
      <c r="A174" s="44" t="s">
        <v>150</v>
      </c>
      <c r="B174" s="55">
        <v>29575</v>
      </c>
      <c r="C174" s="13" t="s">
        <v>1869</v>
      </c>
      <c r="D174" s="84" t="s">
        <v>66</v>
      </c>
      <c r="E174" s="47" t="s">
        <v>9</v>
      </c>
      <c r="F174" s="48"/>
      <c r="G174" s="69">
        <v>296</v>
      </c>
      <c r="H174" s="47">
        <f>IF(LEFT(E174,2)="DH",1,IF(LEFT(E174,2)="CA",2,IF(LEFT(E174,2)="1B",3,IF(LEFT(E174,2)="2B",4,IF(LEFT(E174,2)="3B",5,IF(LEFT(E174,2)="SS",6,IF(LEFT(E174,2)="LF",7,IF(LEFT(E174,2)="CF",8,IF(LEFT(E174,2)="RF",9,IF(LEFT(E174,2)="SP",10,IF(LEFT(E174,2)="RP",11,12)))))))))))</f>
        <v>6</v>
      </c>
      <c r="I174" s="53">
        <f>IF($G174="NC","NC",IF(OR(LEFT(E174,2)="RP",LEFT(E174,2)="SP"),ROUNDDOWN($G174*1.05,0)+IF($G174*1.05-ROUNDDOWN($G174*1.05,0)&gt;=2/3,2/3,IF($G174*1.05-ROUNDDOWN($G174*1.05,0)&gt;=1/3,1/3,0)),ROUNDDOWN($G174*1.05,0)))</f>
        <v>310</v>
      </c>
      <c r="J174" s="48"/>
      <c r="K174" s="49"/>
      <c r="L174" s="50"/>
      <c r="O174" s="46" t="str">
        <f>D174</f>
        <v>DEA</v>
      </c>
    </row>
    <row r="175" spans="1:16" x14ac:dyDescent="0.2">
      <c r="A175" s="44" t="s">
        <v>150</v>
      </c>
      <c r="B175" s="55">
        <v>16530</v>
      </c>
      <c r="C175" s="13" t="s">
        <v>884</v>
      </c>
      <c r="D175" s="84" t="s">
        <v>94</v>
      </c>
      <c r="E175" s="51" t="s">
        <v>341</v>
      </c>
      <c r="F175" s="51"/>
      <c r="G175" s="69">
        <v>369</v>
      </c>
      <c r="H175" s="47">
        <f>IF(LEFT(E175,2)="DH",1,IF(LEFT(E175,2)="CA",2,IF(LEFT(E175,2)="1B",3,IF(LEFT(E175,2)="2B",4,IF(LEFT(E175,2)="3B",5,IF(LEFT(E175,2)="SS",6,IF(LEFT(E175,2)="LF",7,IF(LEFT(E175,2)="CF",8,IF(LEFT(E175,2)="RF",9,IF(LEFT(E175,2)="SP",10,IF(LEFT(E175,2)="RP",11,12)))))))))))</f>
        <v>7</v>
      </c>
      <c r="I175" s="53">
        <f>IF($G175="NC","NC",IF(OR(LEFT(E175,2)="RP",LEFT(E175,2)="SP"),ROUNDDOWN($G175*1.05,0)+IF($G175*1.05-ROUNDDOWN($G175*1.05,0)&gt;=2/3,2/3,IF($G175*1.05-ROUNDDOWN($G175*1.05,0)&gt;=1/3,1/3,0)),ROUNDDOWN($G175*1.05,0)))</f>
        <v>387</v>
      </c>
      <c r="J175" s="48"/>
      <c r="K175" s="48"/>
      <c r="L175" s="50"/>
      <c r="O175" s="46" t="str">
        <f>D175</f>
        <v>HOA</v>
      </c>
    </row>
    <row r="176" spans="1:16" x14ac:dyDescent="0.2">
      <c r="A176" s="44" t="s">
        <v>150</v>
      </c>
      <c r="B176" s="55">
        <v>17919</v>
      </c>
      <c r="C176" s="13" t="s">
        <v>973</v>
      </c>
      <c r="D176" s="84" t="s">
        <v>68</v>
      </c>
      <c r="E176" s="47" t="s">
        <v>10</v>
      </c>
      <c r="F176" s="48"/>
      <c r="G176" s="69">
        <v>569</v>
      </c>
      <c r="H176" s="47">
        <f>IF(LEFT(E176,2)="DH",1,IF(LEFT(E176,2)="CA",2,IF(LEFT(E176,2)="1B",3,IF(LEFT(E176,2)="2B",4,IF(LEFT(E176,2)="3B",5,IF(LEFT(E176,2)="SS",6,IF(LEFT(E176,2)="LF",7,IF(LEFT(E176,2)="CF",8,IF(LEFT(E176,2)="RF",9,IF(LEFT(E176,2)="SP",10,IF(LEFT(E176,2)="RP",11,12)))))))))))</f>
        <v>7</v>
      </c>
      <c r="I176" s="53">
        <f>IF($G176="NC","NC",IF(OR(LEFT(E176,2)="RP",LEFT(E176,2)="SP"),ROUNDDOWN($G176*1.05,0)+IF($G176*1.05-ROUNDDOWN($G176*1.05,0)&gt;=2/3,2/3,IF($G176*1.05-ROUNDDOWN($G176*1.05,0)&gt;=1/3,1/3,0)),ROUNDDOWN($G176*1.05,0)))</f>
        <v>597</v>
      </c>
      <c r="J176" s="48"/>
      <c r="K176" s="48"/>
      <c r="L176" s="50"/>
      <c r="O176" s="46" t="str">
        <f>D176</f>
        <v>CHN</v>
      </c>
    </row>
    <row r="177" spans="1:15" x14ac:dyDescent="0.2">
      <c r="A177" s="44" t="s">
        <v>150</v>
      </c>
      <c r="B177" s="55">
        <v>15730</v>
      </c>
      <c r="C177" s="13" t="s">
        <v>833</v>
      </c>
      <c r="D177" s="84" t="s">
        <v>11</v>
      </c>
      <c r="E177" s="47" t="s">
        <v>128</v>
      </c>
      <c r="F177" s="47"/>
      <c r="G177" s="69">
        <v>107</v>
      </c>
      <c r="H177" s="47">
        <f>IF(LEFT(E177,2)="DH",1,IF(LEFT(E177,2)="CA",2,IF(LEFT(E177,2)="1B",3,IF(LEFT(E177,2)="2B",4,IF(LEFT(E177,2)="3B",5,IF(LEFT(E177,2)="SS",6,IF(LEFT(E177,2)="LF",7,IF(LEFT(E177,2)="CF",8,IF(LEFT(E177,2)="RF",9,IF(LEFT(E177,2)="SP",10,IF(LEFT(E177,2)="RP",11,12)))))))))))</f>
        <v>8</v>
      </c>
      <c r="I177" s="53">
        <f>IF($G177="NC","NC",IF(OR(LEFT(E177,2)="RP",LEFT(E177,2)="SP"),ROUNDDOWN($G177*1.05,0)+IF($G177*1.05-ROUNDDOWN($G177*1.05,0)&gt;=2/3,2/3,IF($G177*1.05-ROUNDDOWN($G177*1.05,0)&gt;=1/3,1/3,0)),ROUNDDOWN($G177*1.05,0)))</f>
        <v>112</v>
      </c>
      <c r="J177" s="48"/>
      <c r="K177" s="49"/>
      <c r="L177" s="50"/>
      <c r="O177" s="46" t="str">
        <f>D177</f>
        <v>SDN</v>
      </c>
    </row>
    <row r="178" spans="1:15" x14ac:dyDescent="0.2">
      <c r="A178" s="44" t="s">
        <v>150</v>
      </c>
      <c r="B178" s="55">
        <v>27769</v>
      </c>
      <c r="C178" s="13" t="s">
        <v>1809</v>
      </c>
      <c r="D178" s="84" t="s">
        <v>68</v>
      </c>
      <c r="E178" s="51" t="s">
        <v>20</v>
      </c>
      <c r="F178" s="51"/>
      <c r="G178" s="69">
        <v>591</v>
      </c>
      <c r="H178" s="51">
        <f>IF(LEFT(E178,2)="DH",1,IF(LEFT(E178,2)="CA",2,IF(LEFT(E178,2)="1B",3,IF(LEFT(E178,2)="2B",4,IF(LEFT(E178,2)="3B",5,IF(LEFT(E178,2)="SS",6,IF(LEFT(E178,2)="LF",7,IF(LEFT(E178,2)="CF",8,IF(LEFT(E178,2)="RF",9,IF(LEFT(E178,2)="SP",10,IF(LEFT(E178,2)="RP",11,12)))))))))))</f>
        <v>8</v>
      </c>
      <c r="I178" s="53">
        <f>IF($G178="NC","NC",IF(OR(LEFT(E178,2)="RP",LEFT(E178,2)="SP"),ROUNDDOWN($G178*1.05,0)+IF($G178*1.05-ROUNDDOWN($G178*1.05,0)&gt;=2/3,2/3,IF($G178*1.05-ROUNDDOWN($G178*1.05,0)&gt;=1/3,1/3,0)),ROUNDDOWN($G178*1.05,0)))</f>
        <v>620</v>
      </c>
      <c r="J178" s="48"/>
      <c r="K178" s="48"/>
      <c r="L178" s="50"/>
      <c r="O178" s="46" t="str">
        <f>D178</f>
        <v>CHN</v>
      </c>
    </row>
    <row r="179" spans="1:15" x14ac:dyDescent="0.2">
      <c r="A179" s="44" t="s">
        <v>150</v>
      </c>
      <c r="B179" s="55">
        <v>29524</v>
      </c>
      <c r="C179" s="13" t="s">
        <v>1860</v>
      </c>
      <c r="D179" s="84" t="s">
        <v>7</v>
      </c>
      <c r="E179" s="47" t="s">
        <v>20</v>
      </c>
      <c r="F179" s="48"/>
      <c r="G179" s="69">
        <v>138</v>
      </c>
      <c r="H179" s="47">
        <f>IF(LEFT(E179,2)="DH",1,IF(LEFT(E179,2)="CA",2,IF(LEFT(E179,2)="1B",3,IF(LEFT(E179,2)="2B",4,IF(LEFT(E179,2)="3B",5,IF(LEFT(E179,2)="SS",6,IF(LEFT(E179,2)="LF",7,IF(LEFT(E179,2)="CF",8,IF(LEFT(E179,2)="RF",9,IF(LEFT(E179,2)="SP",10,IF(LEFT(E179,2)="RP",11,12)))))))))))</f>
        <v>8</v>
      </c>
      <c r="I179" s="53">
        <f>IF($G179="NC","NC",IF(OR(LEFT(E179,2)="RP",LEFT(E179,2)="SP"),ROUNDDOWN($G179*1.05,0)+IF($G179*1.05-ROUNDDOWN($G179*1.05,0)&gt;=2/3,2/3,IF($G179*1.05-ROUNDDOWN($G179*1.05,0)&gt;=1/3,1/3,0)),ROUNDDOWN($G179*1.05,0)))</f>
        <v>144</v>
      </c>
      <c r="J179" s="48"/>
      <c r="K179" s="48"/>
      <c r="L179" s="50"/>
      <c r="O179" s="46" t="str">
        <f>D179</f>
        <v>LAA</v>
      </c>
    </row>
    <row r="180" spans="1:15" x14ac:dyDescent="0.2">
      <c r="A180" s="44" t="s">
        <v>150</v>
      </c>
      <c r="B180" s="55">
        <v>22532</v>
      </c>
      <c r="C180" s="13" t="s">
        <v>1405</v>
      </c>
      <c r="D180" s="84" t="s">
        <v>64</v>
      </c>
      <c r="E180" s="47" t="s">
        <v>12</v>
      </c>
      <c r="F180" s="48"/>
      <c r="G180" s="69">
        <v>377</v>
      </c>
      <c r="H180" s="47">
        <f>IF(LEFT(E180,2)="DH",1,IF(LEFT(E180,2)="CA",2,IF(LEFT(E180,2)="1B",3,IF(LEFT(E180,2)="2B",4,IF(LEFT(E180,2)="3B",5,IF(LEFT(E180,2)="SS",6,IF(LEFT(E180,2)="LF",7,IF(LEFT(E180,2)="CF",8,IF(LEFT(E180,2)="RF",9,IF(LEFT(E180,2)="SP",10,IF(LEFT(E180,2)="RP",11,12)))))))))))</f>
        <v>9</v>
      </c>
      <c r="I180" s="53">
        <f>IF($G180="NC","NC",IF(OR(LEFT(E180,2)="RP",LEFT(E180,2)="SP"),ROUNDDOWN($G180*1.05,0)+IF($G180*1.05-ROUNDDOWN($G180*1.05,0)&gt;=2/3,2/3,IF($G180*1.05-ROUNDDOWN($G180*1.05,0)&gt;=1/3,1/3,0)),ROUNDDOWN($G180*1.05,0)))</f>
        <v>395</v>
      </c>
      <c r="J180" s="48"/>
      <c r="K180" s="48"/>
      <c r="L180" s="50"/>
      <c r="O180" s="46" t="str">
        <f>D180</f>
        <v>CON</v>
      </c>
    </row>
    <row r="181" spans="1:15" x14ac:dyDescent="0.2">
      <c r="A181" s="44" t="s">
        <v>150</v>
      </c>
      <c r="B181" s="55">
        <v>27496</v>
      </c>
      <c r="C181" s="13" t="s">
        <v>1756</v>
      </c>
      <c r="D181" s="84" t="s">
        <v>68</v>
      </c>
      <c r="E181" s="51" t="s">
        <v>12</v>
      </c>
      <c r="F181" s="51"/>
      <c r="G181" s="69">
        <v>26</v>
      </c>
      <c r="H181" s="51">
        <f>IF(LEFT(E181,2)="DH",1,IF(LEFT(E181,2)="CA",2,IF(LEFT(E181,2)="1B",3,IF(LEFT(E181,2)="2B",4,IF(LEFT(E181,2)="3B",5,IF(LEFT(E181,2)="SS",6,IF(LEFT(E181,2)="LF",7,IF(LEFT(E181,2)="CF",8,IF(LEFT(E181,2)="RF",9,IF(LEFT(E181,2)="SP",10,IF(LEFT(E181,2)="RP",11,12)))))))))))</f>
        <v>9</v>
      </c>
      <c r="I181" s="53">
        <f>IF($G181="NC","NC",IF(OR(LEFT(E181,2)="RP",LEFT(E181,2)="SP"),ROUNDDOWN($G181*1.05,0)+IF($G181*1.05-ROUNDDOWN($G181*1.05,0)&gt;=2/3,2/3,IF($G181*1.05-ROUNDDOWN($G181*1.05,0)&gt;=1/3,1/3,0)),ROUNDDOWN($G181*1.05,0)))</f>
        <v>27</v>
      </c>
      <c r="J181" s="48"/>
      <c r="K181" s="48"/>
      <c r="L181" s="50"/>
      <c r="O181" s="46" t="str">
        <f>D181</f>
        <v>CHN</v>
      </c>
    </row>
    <row r="182" spans="1:15" x14ac:dyDescent="0.2">
      <c r="A182" s="44" t="s">
        <v>150</v>
      </c>
      <c r="B182" s="55">
        <v>30116</v>
      </c>
      <c r="C182" s="13" t="s">
        <v>1938</v>
      </c>
      <c r="D182" s="84" t="s">
        <v>68</v>
      </c>
      <c r="E182" s="51" t="s">
        <v>12</v>
      </c>
      <c r="F182" s="48"/>
      <c r="G182" s="69">
        <v>571</v>
      </c>
      <c r="H182" s="51">
        <f>IF(LEFT(E182,2)="DH",1,IF(LEFT(E182,2)="CA",2,IF(LEFT(E182,2)="1B",3,IF(LEFT(E182,2)="2B",4,IF(LEFT(E182,2)="3B",5,IF(LEFT(E182,2)="SS",6,IF(LEFT(E182,2)="LF",7,IF(LEFT(E182,2)="CF",8,IF(LEFT(E182,2)="RF",9,IF(LEFT(E182,2)="SP",10,IF(LEFT(E182,2)="RP",11,12)))))))))))</f>
        <v>9</v>
      </c>
      <c r="I182" s="53">
        <f>IF($G182="NC","NC",IF(OR(LEFT(E182,2)="RP",LEFT(E182,2)="SP"),ROUNDDOWN($G182*1.05,0)+IF($G182*1.05-ROUNDDOWN($G182*1.05,0)&gt;=2/3,2/3,IF($G182*1.05-ROUNDDOWN($G182*1.05,0)&gt;=1/3,1/3,0)),ROUNDDOWN($G182*1.05,0)))</f>
        <v>599</v>
      </c>
      <c r="J182" s="48"/>
      <c r="K182" s="48"/>
      <c r="L182" s="50"/>
      <c r="O182" s="46" t="str">
        <f>D182</f>
        <v>CHN</v>
      </c>
    </row>
    <row r="183" spans="1:15" x14ac:dyDescent="0.2">
      <c r="A183" s="44" t="s">
        <v>150</v>
      </c>
      <c r="B183" s="78">
        <v>9803</v>
      </c>
      <c r="C183" s="13" t="s">
        <v>593</v>
      </c>
      <c r="D183" s="82" t="s">
        <v>19</v>
      </c>
      <c r="E183" s="51" t="s">
        <v>13</v>
      </c>
      <c r="F183" s="13">
        <v>31</v>
      </c>
      <c r="G183" s="70">
        <v>156.33000000000001</v>
      </c>
      <c r="H183" s="47">
        <f>IF(LEFT(E183,2)="DH",1,IF(LEFT(E183,2)="CA",2,IF(LEFT(E183,2)="1B",3,IF(LEFT(E183,2)="2B",4,IF(LEFT(E183,2)="3B",5,IF(LEFT(E183,2)="SS",6,IF(LEFT(E183,2)="LF",7,IF(LEFT(E183,2)="CF",8,IF(LEFT(E183,2)="RF",9,IF(LEFT(E183,2)="SP",10,IF(LEFT(E183,2)="RP",11,12)))))))))))</f>
        <v>10</v>
      </c>
      <c r="I183" s="53">
        <f>IF($G183="NC","NC",IF(OR(LEFT(E183,2)="RP",LEFT(E183,2)="SP"),ROUNDDOWN($G183*1.05,0)+IF($G183*1.05-ROUNDDOWN($G183*1.05,0)&gt;=2/3,2/3,IF($G183*1.05-ROUNDDOWN($G183*1.05,0)&gt;=1/3,1/3,0)),ROUNDDOWN($G183*1.05,0)))</f>
        <v>164</v>
      </c>
      <c r="J183" s="48"/>
      <c r="K183" s="48"/>
      <c r="L183" s="50"/>
      <c r="O183" s="46" t="str">
        <f>D183</f>
        <v>SLN</v>
      </c>
    </row>
    <row r="184" spans="1:15" x14ac:dyDescent="0.2">
      <c r="A184" s="44" t="s">
        <v>150</v>
      </c>
      <c r="B184" s="78">
        <v>15440</v>
      </c>
      <c r="C184" s="13" t="s">
        <v>812</v>
      </c>
      <c r="D184" s="82" t="s">
        <v>68</v>
      </c>
      <c r="E184" s="47" t="s">
        <v>13</v>
      </c>
      <c r="F184" s="13">
        <v>31</v>
      </c>
      <c r="G184" s="70">
        <v>179.66</v>
      </c>
      <c r="H184" s="47">
        <f>IF(LEFT(E184,2)="DH",1,IF(LEFT(E184,2)="CA",2,IF(LEFT(E184,2)="1B",3,IF(LEFT(E184,2)="2B",4,IF(LEFT(E184,2)="3B",5,IF(LEFT(E184,2)="SS",6,IF(LEFT(E184,2)="LF",7,IF(LEFT(E184,2)="CF",8,IF(LEFT(E184,2)="RF",9,IF(LEFT(E184,2)="SP",10,IF(LEFT(E184,2)="RP",11,12)))))))))))</f>
        <v>10</v>
      </c>
      <c r="I184" s="53">
        <f>IF($G184="NC","NC",IF(OR(LEFT(E184,2)="RP",LEFT(E184,2)="SP"),ROUNDDOWN($G184*1.05,0)+IF($G184*1.05-ROUNDDOWN($G184*1.05,0)&gt;=2/3,2/3,IF($G184*1.05-ROUNDDOWN($G184*1.05,0)&gt;=1/3,1/3,0)),ROUNDDOWN($G184*1.05,0)))</f>
        <v>188.33333333333334</v>
      </c>
      <c r="J184" s="48"/>
      <c r="K184" s="49"/>
      <c r="L184" s="50"/>
      <c r="O184" s="46" t="str">
        <f>D184</f>
        <v>CHN</v>
      </c>
    </row>
    <row r="185" spans="1:15" x14ac:dyDescent="0.2">
      <c r="A185" s="44" t="s">
        <v>150</v>
      </c>
      <c r="B185" s="78">
        <v>17312</v>
      </c>
      <c r="C185" s="13" t="s">
        <v>931</v>
      </c>
      <c r="D185" s="82" t="s">
        <v>68</v>
      </c>
      <c r="E185" s="47" t="s">
        <v>13</v>
      </c>
      <c r="F185" s="13">
        <v>4</v>
      </c>
      <c r="G185" s="70">
        <v>22.66</v>
      </c>
      <c r="H185" s="47">
        <f>IF(LEFT(E185,2)="DH",1,IF(LEFT(E185,2)="CA",2,IF(LEFT(E185,2)="1B",3,IF(LEFT(E185,2)="2B",4,IF(LEFT(E185,2)="3B",5,IF(LEFT(E185,2)="SS",6,IF(LEFT(E185,2)="LF",7,IF(LEFT(E185,2)="CF",8,IF(LEFT(E185,2)="RF",9,IF(LEFT(E185,2)="SP",10,IF(LEFT(E185,2)="RP",11,12)))))))))))</f>
        <v>10</v>
      </c>
      <c r="I185" s="53">
        <f>IF($G185="NC","NC",IF(OR(LEFT(E185,2)="RP",LEFT(E185,2)="SP"),ROUNDDOWN($G185*1.05,0)+IF($G185*1.05-ROUNDDOWN($G185*1.05,0)&gt;=2/3,2/3,IF($G185*1.05-ROUNDDOWN($G185*1.05,0)&gt;=1/3,1/3,0)),ROUNDDOWN($G185*1.05,0)))</f>
        <v>23.666666666666668</v>
      </c>
      <c r="J185" s="48"/>
      <c r="K185" s="48"/>
      <c r="L185" s="50"/>
      <c r="O185" s="46" t="str">
        <f>D185</f>
        <v>CHN</v>
      </c>
    </row>
    <row r="186" spans="1:15" x14ac:dyDescent="0.2">
      <c r="A186" s="44" t="s">
        <v>150</v>
      </c>
      <c r="B186" s="78">
        <v>20778</v>
      </c>
      <c r="C186" s="13" t="s">
        <v>1261</v>
      </c>
      <c r="D186" s="82" t="s">
        <v>122</v>
      </c>
      <c r="E186" s="51" t="s">
        <v>13</v>
      </c>
      <c r="F186" s="13">
        <v>32</v>
      </c>
      <c r="G186" s="70">
        <v>202</v>
      </c>
      <c r="H186" s="51">
        <f>IF(LEFT(E186,2)="DH",1,IF(LEFT(E186,2)="CA",2,IF(LEFT(E186,2)="1B",3,IF(LEFT(E186,2)="2B",4,IF(LEFT(E186,2)="3B",5,IF(LEFT(E186,2)="SS",6,IF(LEFT(E186,2)="LF",7,IF(LEFT(E186,2)="CF",8,IF(LEFT(E186,2)="RF",9,IF(LEFT(E186,2)="SP",10,IF(LEFT(E186,2)="RP",11,12)))))))))))</f>
        <v>10</v>
      </c>
      <c r="I186" s="53">
        <f>IF($G186="NC","NC",IF(OR(LEFT(E186,2)="RP",LEFT(E186,2)="SP"),ROUNDDOWN($G186*1.05,0)+IF($G186*1.05-ROUNDDOWN($G186*1.05,0)&gt;=2/3,2/3,IF($G186*1.05-ROUNDDOWN($G186*1.05,0)&gt;=1/3,1/3,0)),ROUNDDOWN($G186*1.05,0)))</f>
        <v>212</v>
      </c>
      <c r="J186" s="48"/>
      <c r="K186" s="48"/>
      <c r="L186" s="50"/>
      <c r="O186" s="46" t="str">
        <f>D186</f>
        <v>PHN</v>
      </c>
    </row>
    <row r="187" spans="1:15" x14ac:dyDescent="0.2">
      <c r="A187" s="44" t="s">
        <v>150</v>
      </c>
      <c r="B187" s="78">
        <v>21741</v>
      </c>
      <c r="C187" s="13" t="s">
        <v>1338</v>
      </c>
      <c r="D187" s="82" t="s">
        <v>68</v>
      </c>
      <c r="E187" s="47" t="s">
        <v>527</v>
      </c>
      <c r="F187" s="13">
        <v>7</v>
      </c>
      <c r="G187" s="70">
        <v>37</v>
      </c>
      <c r="H187" s="47">
        <f>IF(LEFT(E187,2)="DH",1,IF(LEFT(E187,2)="CA",2,IF(LEFT(E187,2)="1B",3,IF(LEFT(E187,2)="2B",4,IF(LEFT(E187,2)="3B",5,IF(LEFT(E187,2)="SS",6,IF(LEFT(E187,2)="LF",7,IF(LEFT(E187,2)="CF",8,IF(LEFT(E187,2)="RF",9,IF(LEFT(E187,2)="SP",10,IF(LEFT(E187,2)="RP",11,12)))))))))))</f>
        <v>10</v>
      </c>
      <c r="I187" s="53">
        <f>IF($G187="NC","NC",IF(OR(LEFT(E187,2)="RP",LEFT(E187,2)="SP"),ROUNDDOWN($G187*1.05,0)+IF($G187*1.05-ROUNDDOWN($G187*1.05,0)&gt;=2/3,2/3,IF($G187*1.05-ROUNDDOWN($G187*1.05,0)&gt;=1/3,1/3,0)),ROUNDDOWN($G187*1.05,0)))</f>
        <v>38.666666666666664</v>
      </c>
      <c r="J187" s="48"/>
      <c r="K187" s="49"/>
      <c r="L187" s="50"/>
      <c r="O187" s="46" t="str">
        <f>D187</f>
        <v>CHN</v>
      </c>
    </row>
    <row r="188" spans="1:15" x14ac:dyDescent="0.2">
      <c r="A188" s="44" t="s">
        <v>150</v>
      </c>
      <c r="B188" s="78">
        <v>23590</v>
      </c>
      <c r="C188" s="13" t="s">
        <v>1469</v>
      </c>
      <c r="D188" s="82" t="s">
        <v>68</v>
      </c>
      <c r="E188" s="47" t="s">
        <v>527</v>
      </c>
      <c r="F188" s="13">
        <v>15</v>
      </c>
      <c r="G188" s="70">
        <v>106.33</v>
      </c>
      <c r="H188" s="47">
        <f>IF(LEFT(E188,2)="DH",1,IF(LEFT(E188,2)="CA",2,IF(LEFT(E188,2)="1B",3,IF(LEFT(E188,2)="2B",4,IF(LEFT(E188,2)="3B",5,IF(LEFT(E188,2)="SS",6,IF(LEFT(E188,2)="LF",7,IF(LEFT(E188,2)="CF",8,IF(LEFT(E188,2)="RF",9,IF(LEFT(E188,2)="SP",10,IF(LEFT(E188,2)="RP",11,12)))))))))))</f>
        <v>10</v>
      </c>
      <c r="I188" s="53">
        <f>IF($G188="NC","NC",IF(OR(LEFT(E188,2)="RP",LEFT(E188,2)="SP"),ROUNDDOWN($G188*1.05,0)+IF($G188*1.05-ROUNDDOWN($G188*1.05,0)&gt;=2/3,2/3,IF($G188*1.05-ROUNDDOWN($G188*1.05,0)&gt;=1/3,1/3,0)),ROUNDDOWN($G188*1.05,0)))</f>
        <v>111.33333333333333</v>
      </c>
      <c r="J188" s="48"/>
      <c r="K188" s="49"/>
      <c r="L188" s="50"/>
      <c r="O188" s="46" t="str">
        <f>D188</f>
        <v>CHN</v>
      </c>
    </row>
    <row r="189" spans="1:15" x14ac:dyDescent="0.2">
      <c r="A189" s="44" t="s">
        <v>150</v>
      </c>
      <c r="B189" s="78">
        <v>27581</v>
      </c>
      <c r="C189" s="13" t="s">
        <v>1774</v>
      </c>
      <c r="D189" s="82" t="s">
        <v>94</v>
      </c>
      <c r="E189" s="51" t="s">
        <v>13</v>
      </c>
      <c r="F189" s="13">
        <v>6</v>
      </c>
      <c r="G189" s="70">
        <v>32</v>
      </c>
      <c r="H189" s="51">
        <f>IF(LEFT(E189,2)="DH",1,IF(LEFT(E189,2)="CA",2,IF(LEFT(E189,2)="1B",3,IF(LEFT(E189,2)="2B",4,IF(LEFT(E189,2)="3B",5,IF(LEFT(E189,2)="SS",6,IF(LEFT(E189,2)="LF",7,IF(LEFT(E189,2)="CF",8,IF(LEFT(E189,2)="RF",9,IF(LEFT(E189,2)="SP",10,IF(LEFT(E189,2)="RP",11,12)))))))))))</f>
        <v>10</v>
      </c>
      <c r="I189" s="53">
        <f>IF($G189="NC","NC",IF(OR(LEFT(E189,2)="RP",LEFT(E189,2)="SP"),ROUNDDOWN($G189*1.05,0)+IF($G189*1.05-ROUNDDOWN($G189*1.05,0)&gt;=2/3,2/3,IF($G189*1.05-ROUNDDOWN($G189*1.05,0)&gt;=1/3,1/3,0)),ROUNDDOWN($G189*1.05,0)))</f>
        <v>33.333333333333336</v>
      </c>
      <c r="J189" s="48"/>
      <c r="K189" s="48"/>
      <c r="L189" s="50"/>
      <c r="O189" s="46" t="str">
        <f>D189</f>
        <v>HOA</v>
      </c>
    </row>
    <row r="190" spans="1:15" x14ac:dyDescent="0.2">
      <c r="A190" s="44" t="s">
        <v>150</v>
      </c>
      <c r="B190" s="78">
        <v>27779</v>
      </c>
      <c r="C190" s="13" t="s">
        <v>1812</v>
      </c>
      <c r="D190" s="82" t="s">
        <v>17</v>
      </c>
      <c r="E190" s="47" t="s">
        <v>13</v>
      </c>
      <c r="F190" s="13">
        <v>28</v>
      </c>
      <c r="G190" s="70">
        <v>156.33000000000001</v>
      </c>
      <c r="H190" s="47">
        <f>IF(LEFT(E190,2)="DH",1,IF(LEFT(E190,2)="CA",2,IF(LEFT(E190,2)="1B",3,IF(LEFT(E190,2)="2B",4,IF(LEFT(E190,2)="3B",5,IF(LEFT(E190,2)="SS",6,IF(LEFT(E190,2)="LF",7,IF(LEFT(E190,2)="CF",8,IF(LEFT(E190,2)="RF",9,IF(LEFT(E190,2)="SP",10,IF(LEFT(E190,2)="RP",11,12)))))))))))</f>
        <v>10</v>
      </c>
      <c r="I190" s="53">
        <f>IF($G190="NC","NC",IF(OR(LEFT(E190,2)="RP",LEFT(E190,2)="SP"),ROUNDDOWN($G190*1.05,0)+IF($G190*1.05-ROUNDDOWN($G190*1.05,0)&gt;=2/3,2/3,IF($G190*1.05-ROUNDDOWN($G190*1.05,0)&gt;=1/3,1/3,0)),ROUNDDOWN($G190*1.05,0)))</f>
        <v>164</v>
      </c>
      <c r="J190" s="48"/>
      <c r="K190" s="49"/>
      <c r="L190" s="50"/>
      <c r="O190" s="46" t="str">
        <f>D190</f>
        <v>ATN</v>
      </c>
    </row>
    <row r="191" spans="1:15" x14ac:dyDescent="0.2">
      <c r="A191" s="44" t="s">
        <v>150</v>
      </c>
      <c r="B191" s="78">
        <v>31872</v>
      </c>
      <c r="C191" s="13" t="s">
        <v>2032</v>
      </c>
      <c r="D191" s="82" t="s">
        <v>68</v>
      </c>
      <c r="E191" s="51" t="s">
        <v>13</v>
      </c>
      <c r="F191" s="13">
        <v>22</v>
      </c>
      <c r="G191" s="70">
        <v>118</v>
      </c>
      <c r="H191" s="47">
        <f>IF(LEFT(E191,2)="DH",1,IF(LEFT(E191,2)="CA",2,IF(LEFT(E191,2)="1B",3,IF(LEFT(E191,2)="2B",4,IF(LEFT(E191,2)="3B",5,IF(LEFT(E191,2)="SS",6,IF(LEFT(E191,2)="LF",7,IF(LEFT(E191,2)="CF",8,IF(LEFT(E191,2)="RF",9,IF(LEFT(E191,2)="SP",10,IF(LEFT(E191,2)="RP",11,12)))))))))))</f>
        <v>10</v>
      </c>
      <c r="I191" s="53">
        <f>IF($G191="NC","NC",IF(OR(LEFT(E191,2)="RP",LEFT(E191,2)="SP"),ROUNDDOWN($G191*1.05,0)+IF($G191*1.05-ROUNDDOWN($G191*1.05,0)&gt;=2/3,2/3,IF($G191*1.05-ROUNDDOWN($G191*1.05,0)&gt;=1/3,1/3,0)),ROUNDDOWN($G191*1.05,0)))</f>
        <v>123.66666666666667</v>
      </c>
      <c r="J191" s="48"/>
      <c r="K191" s="48"/>
      <c r="L191" s="50"/>
      <c r="O191" s="46" t="str">
        <f>D191</f>
        <v>CHN</v>
      </c>
    </row>
    <row r="192" spans="1:15" x14ac:dyDescent="0.2">
      <c r="A192" s="44" t="s">
        <v>150</v>
      </c>
      <c r="B192" s="78">
        <v>33829</v>
      </c>
      <c r="C192" s="13" t="s">
        <v>2076</v>
      </c>
      <c r="D192" s="82" t="s">
        <v>68</v>
      </c>
      <c r="E192" s="47" t="s">
        <v>13</v>
      </c>
      <c r="F192" s="13">
        <v>25</v>
      </c>
      <c r="G192" s="70">
        <v>144.66</v>
      </c>
      <c r="H192" s="47">
        <f>IF(LEFT(E192,2)="DH",1,IF(LEFT(E192,2)="CA",2,IF(LEFT(E192,2)="1B",3,IF(LEFT(E192,2)="2B",4,IF(LEFT(E192,2)="3B",5,IF(LEFT(E192,2)="SS",6,IF(LEFT(E192,2)="LF",7,IF(LEFT(E192,2)="CF",8,IF(LEFT(E192,2)="RF",9,IF(LEFT(E192,2)="SP",10,IF(LEFT(E192,2)="RP",11,12)))))))))))</f>
        <v>10</v>
      </c>
      <c r="I192" s="53">
        <f>IF($G192="NC","NC",IF(OR(LEFT(E192,2)="RP",LEFT(E192,2)="SP"),ROUNDDOWN($G192*1.05,0)+IF($G192*1.05-ROUNDDOWN($G192*1.05,0)&gt;=2/3,2/3,IF($G192*1.05-ROUNDDOWN($G192*1.05,0)&gt;=1/3,1/3,0)),ROUNDDOWN($G192*1.05,0)))</f>
        <v>151.66666666666666</v>
      </c>
      <c r="J192" s="48"/>
      <c r="K192" s="49"/>
      <c r="L192" s="50"/>
      <c r="O192" s="46" t="str">
        <f>D192</f>
        <v>CHN</v>
      </c>
    </row>
    <row r="193" spans="1:16" x14ac:dyDescent="0.2">
      <c r="A193" s="44" t="s">
        <v>150</v>
      </c>
      <c r="B193" s="78">
        <v>10078</v>
      </c>
      <c r="C193" s="13" t="s">
        <v>599</v>
      </c>
      <c r="D193" s="82" t="s">
        <v>68</v>
      </c>
      <c r="E193" s="47" t="s">
        <v>15</v>
      </c>
      <c r="F193" s="13">
        <v>0</v>
      </c>
      <c r="G193" s="70">
        <v>58</v>
      </c>
      <c r="H193" s="47">
        <f>IF(LEFT(E193,2)="DH",1,IF(LEFT(E193,2)="CA",2,IF(LEFT(E193,2)="1B",3,IF(LEFT(E193,2)="2B",4,IF(LEFT(E193,2)="3B",5,IF(LEFT(E193,2)="SS",6,IF(LEFT(E193,2)="LF",7,IF(LEFT(E193,2)="CF",8,IF(LEFT(E193,2)="RF",9,IF(LEFT(E193,2)="SP",10,IF(LEFT(E193,2)="RP",11,12)))))))))))</f>
        <v>11</v>
      </c>
      <c r="I193" s="53">
        <f>IF($G193="NC","NC",IF(OR(LEFT(E193,2)="RP",LEFT(E193,2)="SP"),ROUNDDOWN($G193*1.05,0)+IF($G193*1.05-ROUNDDOWN($G193*1.05,0)&gt;=2/3,2/3,IF($G193*1.05-ROUNDDOWN($G193*1.05,0)&gt;=1/3,1/3,0)),ROUNDDOWN($G193*1.05,0)))</f>
        <v>60.666666666666664</v>
      </c>
      <c r="J193" s="48"/>
      <c r="K193" s="49"/>
      <c r="L193" s="50"/>
      <c r="O193" s="46" t="str">
        <f>D193</f>
        <v>CHN</v>
      </c>
    </row>
    <row r="194" spans="1:16" x14ac:dyDescent="0.2">
      <c r="A194" s="44" t="s">
        <v>150</v>
      </c>
      <c r="B194" s="78">
        <v>13050</v>
      </c>
      <c r="C194" s="13" t="s">
        <v>693</v>
      </c>
      <c r="D194" s="82" t="s">
        <v>65</v>
      </c>
      <c r="E194" s="51" t="s">
        <v>528</v>
      </c>
      <c r="F194" s="13">
        <v>4</v>
      </c>
      <c r="G194" s="70">
        <v>38.659999999999997</v>
      </c>
      <c r="H194" s="51">
        <f>IF(LEFT(E194,2)="DH",1,IF(LEFT(E194,2)="CA",2,IF(LEFT(E194,2)="1B",3,IF(LEFT(E194,2)="2B",4,IF(LEFT(E194,2)="3B",5,IF(LEFT(E194,2)="SS",6,IF(LEFT(E194,2)="LF",7,IF(LEFT(E194,2)="CF",8,IF(LEFT(E194,2)="RF",9,IF(LEFT(E194,2)="SP",10,IF(LEFT(E194,2)="RP",11,12)))))))))))</f>
        <v>11</v>
      </c>
      <c r="I194" s="53">
        <f>IF($G194="NC","NC",IF(OR(LEFT(E194,2)="RP",LEFT(E194,2)="SP"),ROUNDDOWN($G194*1.05,0)+IF($G194*1.05-ROUNDDOWN($G194*1.05,0)&gt;=2/3,2/3,IF($G194*1.05-ROUNDDOWN($G194*1.05,0)&gt;=1/3,1/3,0)),ROUNDDOWN($G194*1.05,0)))</f>
        <v>40.333333333333336</v>
      </c>
      <c r="J194" s="48"/>
      <c r="K194" s="48"/>
      <c r="L194" s="50"/>
      <c r="O194" s="46" t="str">
        <f>D194</f>
        <v>ARN</v>
      </c>
    </row>
    <row r="195" spans="1:16" x14ac:dyDescent="0.2">
      <c r="A195" s="44" t="s">
        <v>150</v>
      </c>
      <c r="B195" s="78">
        <v>16502</v>
      </c>
      <c r="C195" s="13" t="s">
        <v>879</v>
      </c>
      <c r="D195" s="82" t="s">
        <v>67</v>
      </c>
      <c r="E195" s="51" t="s">
        <v>528</v>
      </c>
      <c r="F195" s="13">
        <v>8</v>
      </c>
      <c r="G195" s="70">
        <v>64</v>
      </c>
      <c r="H195" s="51">
        <f>IF(LEFT(E195,2)="DH",1,IF(LEFT(E195,2)="CA",2,IF(LEFT(E195,2)="1B",3,IF(LEFT(E195,2)="2B",4,IF(LEFT(E195,2)="3B",5,IF(LEFT(E195,2)="SS",6,IF(LEFT(E195,2)="LF",7,IF(LEFT(E195,2)="CF",8,IF(LEFT(E195,2)="RF",9,IF(LEFT(E195,2)="SP",10,IF(LEFT(E195,2)="RP",11,12)))))))))))</f>
        <v>11</v>
      </c>
      <c r="I195" s="53">
        <f>IF($G195="NC","NC",IF(OR(LEFT(E195,2)="RP",LEFT(E195,2)="SP"),ROUNDDOWN($G195*1.05,0)+IF($G195*1.05-ROUNDDOWN($G195*1.05,0)&gt;=2/3,2/3,IF($G195*1.05-ROUNDDOWN($G195*1.05,0)&gt;=1/3,1/3,0)),ROUNDDOWN($G195*1.05,0)))</f>
        <v>67</v>
      </c>
      <c r="J195" s="48"/>
      <c r="K195" s="48"/>
      <c r="L195" s="50"/>
      <c r="O195" s="46" t="str">
        <f>D195</f>
        <v>NYA</v>
      </c>
    </row>
    <row r="196" spans="1:16" x14ac:dyDescent="0.2">
      <c r="A196" s="44" t="s">
        <v>150</v>
      </c>
      <c r="B196" s="78">
        <v>17948</v>
      </c>
      <c r="C196" s="13" t="s">
        <v>975</v>
      </c>
      <c r="D196" s="82" t="s">
        <v>18</v>
      </c>
      <c r="E196" s="47" t="s">
        <v>15</v>
      </c>
      <c r="F196" s="13">
        <v>0</v>
      </c>
      <c r="G196" s="70">
        <v>42.33</v>
      </c>
      <c r="H196" s="47">
        <f>IF(LEFT(E196,2)="DH",1,IF(LEFT(E196,2)="CA",2,IF(LEFT(E196,2)="1B",3,IF(LEFT(E196,2)="2B",4,IF(LEFT(E196,2)="3B",5,IF(LEFT(E196,2)="SS",6,IF(LEFT(E196,2)="LF",7,IF(LEFT(E196,2)="CF",8,IF(LEFT(E196,2)="RF",9,IF(LEFT(E196,2)="SP",10,IF(LEFT(E196,2)="RP",11,12)))))))))))</f>
        <v>11</v>
      </c>
      <c r="I196" s="53">
        <f>IF($G196="NC","NC",IF(OR(LEFT(E196,2)="RP",LEFT(E196,2)="SP"),ROUNDDOWN($G196*1.05,0)+IF($G196*1.05-ROUNDDOWN($G196*1.05,0)&gt;=2/3,2/3,IF($G196*1.05-ROUNDDOWN($G196*1.05,0)&gt;=1/3,1/3,0)),ROUNDDOWN($G196*1.05,0)))</f>
        <v>44.333333333333336</v>
      </c>
      <c r="J196" s="48"/>
      <c r="K196" s="49"/>
      <c r="L196" s="50"/>
      <c r="O196" s="46" t="str">
        <f>D196</f>
        <v>SEA</v>
      </c>
    </row>
    <row r="197" spans="1:16" x14ac:dyDescent="0.2">
      <c r="A197" s="44" t="s">
        <v>150</v>
      </c>
      <c r="B197" s="78">
        <v>19261</v>
      </c>
      <c r="C197" s="13" t="s">
        <v>1051</v>
      </c>
      <c r="D197" s="82" t="s">
        <v>67</v>
      </c>
      <c r="E197" s="47" t="s">
        <v>528</v>
      </c>
      <c r="F197" s="13">
        <v>1</v>
      </c>
      <c r="G197" s="70">
        <v>40</v>
      </c>
      <c r="H197" s="51">
        <f>IF(LEFT(E197,2)="DH",1,IF(LEFT(E197,2)="CA",2,IF(LEFT(E197,2)="1B",3,IF(LEFT(E197,2)="2B",4,IF(LEFT(E197,2)="3B",5,IF(LEFT(E197,2)="SS",6,IF(LEFT(E197,2)="LF",7,IF(LEFT(E197,2)="CF",8,IF(LEFT(E197,2)="RF",9,IF(LEFT(E197,2)="SP",10,IF(LEFT(E197,2)="RP",11,12)))))))))))</f>
        <v>11</v>
      </c>
      <c r="I197" s="53">
        <f>IF($G197="NC","NC",IF(OR(LEFT(E197,2)="RP",LEFT(E197,2)="SP"),ROUNDDOWN($G197*1.05,0)+IF($G197*1.05-ROUNDDOWN($G197*1.05,0)&gt;=2/3,2/3,IF($G197*1.05-ROUNDDOWN($G197*1.05,0)&gt;=1/3,1/3,0)),ROUNDDOWN($G197*1.05,0)))</f>
        <v>42</v>
      </c>
      <c r="J197" s="48"/>
      <c r="K197" s="48"/>
      <c r="L197" s="50"/>
      <c r="O197" s="46" t="str">
        <f>D197</f>
        <v>NYA</v>
      </c>
    </row>
    <row r="198" spans="1:16" x14ac:dyDescent="0.2">
      <c r="A198" s="44" t="s">
        <v>150</v>
      </c>
      <c r="B198" s="78">
        <v>21205</v>
      </c>
      <c r="C198" s="13" t="s">
        <v>1276</v>
      </c>
      <c r="D198" s="82" t="s">
        <v>7</v>
      </c>
      <c r="E198" s="47" t="s">
        <v>15</v>
      </c>
      <c r="F198" s="13">
        <v>0</v>
      </c>
      <c r="G198" s="70">
        <v>47</v>
      </c>
      <c r="H198" s="47">
        <f>IF(LEFT(E198,2)="DH",1,IF(LEFT(E198,2)="CA",2,IF(LEFT(E198,2)="1B",3,IF(LEFT(E198,2)="2B",4,IF(LEFT(E198,2)="3B",5,IF(LEFT(E198,2)="SS",6,IF(LEFT(E198,2)="LF",7,IF(LEFT(E198,2)="CF",8,IF(LEFT(E198,2)="RF",9,IF(LEFT(E198,2)="SP",10,IF(LEFT(E198,2)="RP",11,12)))))))))))</f>
        <v>11</v>
      </c>
      <c r="I198" s="53">
        <f>IF($G198="NC","NC",IF(OR(LEFT(E198,2)="RP",LEFT(E198,2)="SP"),ROUNDDOWN($G198*1.05,0)+IF($G198*1.05-ROUNDDOWN($G198*1.05,0)&gt;=2/3,2/3,IF($G198*1.05-ROUNDDOWN($G198*1.05,0)&gt;=1/3,1/3,0)),ROUNDDOWN($G198*1.05,0)))</f>
        <v>49.333333333333336</v>
      </c>
      <c r="J198" s="48"/>
      <c r="K198" s="49"/>
      <c r="L198" s="50"/>
      <c r="O198" s="46" t="str">
        <f>D198</f>
        <v>LAA</v>
      </c>
    </row>
    <row r="199" spans="1:16" x14ac:dyDescent="0.2">
      <c r="A199" s="44" t="s">
        <v>150</v>
      </c>
      <c r="B199" s="78">
        <v>21584</v>
      </c>
      <c r="C199" s="13" t="s">
        <v>1319</v>
      </c>
      <c r="D199" s="82" t="s">
        <v>121</v>
      </c>
      <c r="E199" s="47" t="s">
        <v>528</v>
      </c>
      <c r="F199" s="13">
        <v>1</v>
      </c>
      <c r="G199" s="70">
        <v>56.66</v>
      </c>
      <c r="H199" s="47">
        <f>IF(LEFT(E199,2)="DH",1,IF(LEFT(E199,2)="CA",2,IF(LEFT(E199,2)="1B",3,IF(LEFT(E199,2)="2B",4,IF(LEFT(E199,2)="3B",5,IF(LEFT(E199,2)="SS",6,IF(LEFT(E199,2)="LF",7,IF(LEFT(E199,2)="CF",8,IF(LEFT(E199,2)="RF",9,IF(LEFT(E199,2)="SP",10,IF(LEFT(E199,2)="RP",11,12)))))))))))</f>
        <v>11</v>
      </c>
      <c r="I199" s="53">
        <f>IF($G199="NC","NC",IF(OR(LEFT(E199,2)="RP",LEFT(E199,2)="SP"),ROUNDDOWN($G199*1.05,0)+IF($G199*1.05-ROUNDDOWN($G199*1.05,0)&gt;=2/3,2/3,IF($G199*1.05-ROUNDDOWN($G199*1.05,0)&gt;=1/3,1/3,0)),ROUNDDOWN($G199*1.05,0)))</f>
        <v>59.333333333333336</v>
      </c>
      <c r="J199" s="48"/>
      <c r="K199" s="49"/>
      <c r="L199" s="50"/>
      <c r="O199" s="46" t="str">
        <f>D199</f>
        <v>SFN</v>
      </c>
    </row>
    <row r="200" spans="1:16" x14ac:dyDescent="0.2">
      <c r="A200" s="44" t="s">
        <v>150</v>
      </c>
      <c r="B200" s="78">
        <v>25890</v>
      </c>
      <c r="C200" s="13" t="s">
        <v>1636</v>
      </c>
      <c r="D200" s="82" t="s">
        <v>94</v>
      </c>
      <c r="E200" s="47" t="s">
        <v>15</v>
      </c>
      <c r="F200" s="13">
        <v>0</v>
      </c>
      <c r="G200" s="70">
        <v>68</v>
      </c>
      <c r="H200" s="51">
        <f>IF(LEFT(E200,2)="DH",1,IF(LEFT(E200,2)="CA",2,IF(LEFT(E200,2)="1B",3,IF(LEFT(E200,2)="2B",4,IF(LEFT(E200,2)="3B",5,IF(LEFT(E200,2)="SS",6,IF(LEFT(E200,2)="LF",7,IF(LEFT(E200,2)="CF",8,IF(LEFT(E200,2)="RF",9,IF(LEFT(E200,2)="SP",10,IF(LEFT(E200,2)="RP",11,12)))))))))))</f>
        <v>11</v>
      </c>
      <c r="I200" s="53">
        <f>IF($G200="NC","NC",IF(OR(LEFT(E200,2)="RP",LEFT(E200,2)="SP"),ROUNDDOWN($G200*1.05,0)+IF($G200*1.05-ROUNDDOWN($G200*1.05,0)&gt;=2/3,2/3,IF($G200*1.05-ROUNDDOWN($G200*1.05,0)&gt;=1/3,1/3,0)),ROUNDDOWN($G200*1.05,0)))</f>
        <v>71.333333333333329</v>
      </c>
      <c r="J200" s="48"/>
      <c r="K200" s="48"/>
      <c r="L200" s="50"/>
      <c r="O200" s="46" t="str">
        <f>D200</f>
        <v>HOA</v>
      </c>
    </row>
    <row r="201" spans="1:16" x14ac:dyDescent="0.2">
      <c r="A201" s="44" t="s">
        <v>150</v>
      </c>
      <c r="B201" s="78">
        <v>27914</v>
      </c>
      <c r="C201" s="13" t="s">
        <v>1829</v>
      </c>
      <c r="D201" s="82" t="s">
        <v>68</v>
      </c>
      <c r="E201" s="47" t="s">
        <v>15</v>
      </c>
      <c r="F201" s="13">
        <v>0</v>
      </c>
      <c r="G201" s="70">
        <v>52.66</v>
      </c>
      <c r="H201" s="47">
        <f>IF(LEFT(E201,2)="DH",1,IF(LEFT(E201,2)="CA",2,IF(LEFT(E201,2)="1B",3,IF(LEFT(E201,2)="2B",4,IF(LEFT(E201,2)="3B",5,IF(LEFT(E201,2)="SS",6,IF(LEFT(E201,2)="LF",7,IF(LEFT(E201,2)="CF",8,IF(LEFT(E201,2)="RF",9,IF(LEFT(E201,2)="SP",10,IF(LEFT(E201,2)="RP",11,12)))))))))))</f>
        <v>11</v>
      </c>
      <c r="I201" s="53">
        <f>IF($G201="NC","NC",IF(OR(LEFT(E201,2)="RP",LEFT(E201,2)="SP"),ROUNDDOWN($G201*1.05,0)+IF($G201*1.05-ROUNDDOWN($G201*1.05,0)&gt;=2/3,2/3,IF($G201*1.05-ROUNDDOWN($G201*1.05,0)&gt;=1/3,1/3,0)),ROUNDDOWN($G201*1.05,0)))</f>
        <v>55</v>
      </c>
      <c r="J201" s="48"/>
      <c r="K201" s="49"/>
      <c r="L201" s="50"/>
      <c r="O201" s="46" t="str">
        <f>D201</f>
        <v>CHN</v>
      </c>
    </row>
    <row r="202" spans="1:16" x14ac:dyDescent="0.2">
      <c r="A202" s="44" t="s">
        <v>151</v>
      </c>
      <c r="B202" s="55">
        <v>31837</v>
      </c>
      <c r="C202" s="13" t="s">
        <v>2027</v>
      </c>
      <c r="D202" s="84" t="s">
        <v>25</v>
      </c>
      <c r="E202" s="47" t="s">
        <v>106</v>
      </c>
      <c r="F202" s="47"/>
      <c r="G202" s="69">
        <v>188</v>
      </c>
      <c r="H202" s="47">
        <f>IF(LEFT(E202,2)="DH",1,IF(LEFT(E202,2)="CA",2,IF(LEFT(E202,2)="1B",3,IF(LEFT(E202,2)="2B",4,IF(LEFT(E202,2)="3B",5,IF(LEFT(E202,2)="SS",6,IF(LEFT(E202,2)="LF",7,IF(LEFT(E202,2)="CF",8,IF(LEFT(E202,2)="RF",9,IF(LEFT(E202,2)="SP",10,IF(LEFT(E202,2)="RP",11,12)))))))))))</f>
        <v>1</v>
      </c>
      <c r="I202" s="53">
        <f>IF($G202="NC","NC",IF(OR(LEFT(E202,2)="RP",LEFT(E202,2)="SP"),ROUNDDOWN($G202*1.05,0)+IF($G202*1.05-ROUNDDOWN($G202*1.05,0)&gt;=2/3,2/3,IF($G202*1.05-ROUNDDOWN($G202*1.05,0)&gt;=1/3,1/3,0)),ROUNDDOWN($G202*1.05,0)))</f>
        <v>197</v>
      </c>
      <c r="J202" s="48"/>
      <c r="K202" s="49"/>
      <c r="L202" s="50"/>
      <c r="O202" s="46" t="str">
        <f>D202</f>
        <v>BOA</v>
      </c>
    </row>
    <row r="203" spans="1:16" x14ac:dyDescent="0.2">
      <c r="A203" s="44" t="s">
        <v>151</v>
      </c>
      <c r="B203" s="55">
        <v>14968</v>
      </c>
      <c r="C203" s="13" t="s">
        <v>788</v>
      </c>
      <c r="D203" s="84" t="s">
        <v>94</v>
      </c>
      <c r="E203" s="47" t="s">
        <v>165</v>
      </c>
      <c r="F203" s="47"/>
      <c r="G203" s="69">
        <v>344</v>
      </c>
      <c r="H203" s="47">
        <f>IF(LEFT(E203,2)="DH",1,IF(LEFT(E203,2)="CA",2,IF(LEFT(E203,2)="1B",3,IF(LEFT(E203,2)="2B",4,IF(LEFT(E203,2)="3B",5,IF(LEFT(E203,2)="SS",6,IF(LEFT(E203,2)="LF",7,IF(LEFT(E203,2)="CF",8,IF(LEFT(E203,2)="RF",9,IF(LEFT(E203,2)="SP",10,IF(LEFT(E203,2)="RP",11,12)))))))))))</f>
        <v>2</v>
      </c>
      <c r="I203" s="53">
        <f>IF($G203="NC","NC",IF(OR(LEFT(E203,2)="RP",LEFT(E203,2)="SP"),ROUNDDOWN($G203*1.05,0)+IF($G203*1.05-ROUNDDOWN($G203*1.05,0)&gt;=2/3,2/3,IF($G203*1.05-ROUNDDOWN($G203*1.05,0)&gt;=1/3,1/3,0)),ROUNDDOWN($G203*1.05,0)))</f>
        <v>361</v>
      </c>
      <c r="J203" s="48"/>
      <c r="K203" s="49"/>
      <c r="L203" s="50"/>
      <c r="O203" s="46" t="str">
        <f>D203</f>
        <v>HOA</v>
      </c>
    </row>
    <row r="204" spans="1:16" x14ac:dyDescent="0.2">
      <c r="A204" s="44" t="s">
        <v>151</v>
      </c>
      <c r="B204" s="55">
        <v>17988</v>
      </c>
      <c r="C204" s="13" t="s">
        <v>982</v>
      </c>
      <c r="D204" s="84" t="s">
        <v>71</v>
      </c>
      <c r="E204" s="47" t="s">
        <v>165</v>
      </c>
      <c r="F204" s="48"/>
      <c r="G204" s="69">
        <v>299</v>
      </c>
      <c r="H204" s="47">
        <f>IF(LEFT(E204,2)="DH",1,IF(LEFT(E204,2)="CA",2,IF(LEFT(E204,2)="1B",3,IF(LEFT(E204,2)="2B",4,IF(LEFT(E204,2)="3B",5,IF(LEFT(E204,2)="SS",6,IF(LEFT(E204,2)="LF",7,IF(LEFT(E204,2)="CF",8,IF(LEFT(E204,2)="RF",9,IF(LEFT(E204,2)="SP",10,IF(LEFT(E204,2)="RP",11,12)))))))))))</f>
        <v>2</v>
      </c>
      <c r="I204" s="53">
        <f>IF($G204="NC","NC",IF(OR(LEFT(E204,2)="RP",LEFT(E204,2)="SP"),ROUNDDOWN($G204*1.05,0)+IF($G204*1.05-ROUNDDOWN($G204*1.05,0)&gt;=2/3,2/3,IF($G204*1.05-ROUNDDOWN($G204*1.05,0)&gt;=1/3,1/3,0)),ROUNDDOWN($G204*1.05,0)))</f>
        <v>313</v>
      </c>
      <c r="J204" s="48"/>
      <c r="K204" s="49"/>
      <c r="L204" s="50"/>
      <c r="O204" s="46" t="str">
        <f>D204</f>
        <v>CIN</v>
      </c>
    </row>
    <row r="205" spans="1:16" x14ac:dyDescent="0.2">
      <c r="A205" s="44" t="s">
        <v>151</v>
      </c>
      <c r="B205" s="55">
        <v>5235</v>
      </c>
      <c r="C205" s="13" t="s">
        <v>554</v>
      </c>
      <c r="D205" s="84" t="s">
        <v>68</v>
      </c>
      <c r="E205" s="51" t="s">
        <v>332</v>
      </c>
      <c r="F205" s="48"/>
      <c r="G205" s="69">
        <v>169</v>
      </c>
      <c r="H205" s="47">
        <f>IF(LEFT(E205,2)="DH",1,IF(LEFT(E205,2)="CA",2,IF(LEFT(E205,2)="1B",3,IF(LEFT(E205,2)="2B",4,IF(LEFT(E205,2)="3B",5,IF(LEFT(E205,2)="SS",6,IF(LEFT(E205,2)="LF",7,IF(LEFT(E205,2)="CF",8,IF(LEFT(E205,2)="RF",9,IF(LEFT(E205,2)="SP",10,IF(LEFT(E205,2)="RP",11,12)))))))))))</f>
        <v>3</v>
      </c>
      <c r="I205" s="53">
        <f>IF($G205="NC","NC",IF(OR(LEFT(E205,2)="RP",LEFT(E205,2)="SP"),ROUNDDOWN($G205*1.05,0)+IF($G205*1.05-ROUNDDOWN($G205*1.05,0)&gt;=2/3,2/3,IF($G205*1.05-ROUNDDOWN($G205*1.05,0)&gt;=1/3,1/3,0)),ROUNDDOWN($G205*1.05,0)))</f>
        <v>177</v>
      </c>
      <c r="J205" s="48"/>
      <c r="K205" s="48"/>
      <c r="L205" s="50"/>
      <c r="O205" s="46" t="str">
        <f>D205</f>
        <v>CHN</v>
      </c>
    </row>
    <row r="206" spans="1:16" x14ac:dyDescent="0.2">
      <c r="A206" s="44" t="s">
        <v>151</v>
      </c>
      <c r="B206" s="55">
        <v>5827</v>
      </c>
      <c r="C206" s="13" t="s">
        <v>562</v>
      </c>
      <c r="D206" s="84" t="s">
        <v>121</v>
      </c>
      <c r="E206" s="47" t="s">
        <v>4</v>
      </c>
      <c r="F206" s="48"/>
      <c r="G206" s="69">
        <v>419</v>
      </c>
      <c r="H206" s="47">
        <f>IF(LEFT(E206,2)="DH",1,IF(LEFT(E206,2)="CA",2,IF(LEFT(E206,2)="1B",3,IF(LEFT(E206,2)="2B",4,IF(LEFT(E206,2)="3B",5,IF(LEFT(E206,2)="SS",6,IF(LEFT(E206,2)="LF",7,IF(LEFT(E206,2)="CF",8,IF(LEFT(E206,2)="RF",9,IF(LEFT(E206,2)="SP",10,IF(LEFT(E206,2)="RP",11,12)))))))))))</f>
        <v>3</v>
      </c>
      <c r="I206" s="53">
        <f>IF($G206="NC","NC",IF(OR(LEFT(E206,2)="RP",LEFT(E206,2)="SP"),ROUNDDOWN($G206*1.05,0)+IF($G206*1.05-ROUNDDOWN($G206*1.05,0)&gt;=2/3,2/3,IF($G206*1.05-ROUNDDOWN($G206*1.05,0)&gt;=1/3,1/3,0)),ROUNDDOWN($G206*1.05,0)))</f>
        <v>439</v>
      </c>
      <c r="J206" s="48"/>
      <c r="K206" s="49"/>
      <c r="L206" s="50"/>
      <c r="O206" s="46" t="str">
        <f>D206</f>
        <v>SFN</v>
      </c>
    </row>
    <row r="207" spans="1:16" x14ac:dyDescent="0.2">
      <c r="A207" s="44" t="s">
        <v>151</v>
      </c>
      <c r="B207" s="55">
        <v>8623</v>
      </c>
      <c r="C207" s="13" t="s">
        <v>582</v>
      </c>
      <c r="D207" s="76" t="str">
        <f>P207</f>
        <v>SEA/TEA</v>
      </c>
      <c r="E207" s="51" t="s">
        <v>4</v>
      </c>
      <c r="F207" s="48"/>
      <c r="G207" s="69">
        <v>166</v>
      </c>
      <c r="H207" s="51">
        <f>IF(LEFT(E207,2)="DH",1,IF(LEFT(E207,2)="CA",2,IF(LEFT(E207,2)="1B",3,IF(LEFT(E207,2)="2B",4,IF(LEFT(E207,2)="3B",5,IF(LEFT(E207,2)="SS",6,IF(LEFT(E207,2)="LF",7,IF(LEFT(E207,2)="CF",8,IF(LEFT(E207,2)="RF",9,IF(LEFT(E207,2)="SP",10,IF(LEFT(E207,2)="RP",11,12)))))))))))</f>
        <v>3</v>
      </c>
      <c r="I207" s="53">
        <f>IF($G207="NC","NC",IF(OR(LEFT(E207,2)="RP",LEFT(E207,2)="SP"),ROUNDDOWN($G207*1.05,0)+IF($G207*1.05-ROUNDDOWN($G207*1.05,0)&gt;=2/3,2/3,IF($G207*1.05-ROUNDDOWN($G207*1.05,0)&gt;=1/3,1/3,0)),ROUNDDOWN($G207*1.05,0)))</f>
        <v>174</v>
      </c>
      <c r="J207" s="48"/>
      <c r="K207" s="48"/>
      <c r="L207" s="50"/>
      <c r="O207" s="46" t="str">
        <f>D207</f>
        <v>SEA/TEA</v>
      </c>
      <c r="P207" s="46" t="s">
        <v>403</v>
      </c>
    </row>
    <row r="208" spans="1:16" x14ac:dyDescent="0.2">
      <c r="A208" s="44" t="s">
        <v>151</v>
      </c>
      <c r="B208" s="55">
        <v>17982</v>
      </c>
      <c r="C208" s="13" t="s">
        <v>981</v>
      </c>
      <c r="D208" s="76" t="str">
        <f>P208</f>
        <v>MNA/TOA</v>
      </c>
      <c r="E208" s="47" t="s">
        <v>4</v>
      </c>
      <c r="F208" s="48"/>
      <c r="G208" s="69">
        <v>444</v>
      </c>
      <c r="H208" s="47">
        <f>IF(LEFT(E208,2)="DH",1,IF(LEFT(E208,2)="CA",2,IF(LEFT(E208,2)="1B",3,IF(LEFT(E208,2)="2B",4,IF(LEFT(E208,2)="3B",5,IF(LEFT(E208,2)="SS",6,IF(LEFT(E208,2)="LF",7,IF(LEFT(E208,2)="CF",8,IF(LEFT(E208,2)="RF",9,IF(LEFT(E208,2)="SP",10,IF(LEFT(E208,2)="RP",11,12)))))))))))</f>
        <v>3</v>
      </c>
      <c r="I208" s="53">
        <f>IF($G208="NC","NC",IF(OR(LEFT(E208,2)="RP",LEFT(E208,2)="SP"),ROUNDDOWN($G208*1.05,0)+IF($G208*1.05-ROUNDDOWN($G208*1.05,0)&gt;=2/3,2/3,IF($G208*1.05-ROUNDDOWN($G208*1.05,0)&gt;=1/3,1/3,0)),ROUNDDOWN($G208*1.05,0)))</f>
        <v>466</v>
      </c>
      <c r="J208" s="48"/>
      <c r="K208" s="48"/>
      <c r="L208" s="50"/>
      <c r="O208" s="46" t="str">
        <f>D208</f>
        <v>MNA/TOA</v>
      </c>
      <c r="P208" s="46" t="s">
        <v>453</v>
      </c>
    </row>
    <row r="209" spans="1:16" x14ac:dyDescent="0.2">
      <c r="A209" s="44" t="s">
        <v>151</v>
      </c>
      <c r="B209" s="55">
        <v>23986</v>
      </c>
      <c r="C209" s="13" t="s">
        <v>1498</v>
      </c>
      <c r="D209" s="76" t="str">
        <f>P209</f>
        <v>TBA/CHA</v>
      </c>
      <c r="E209" s="47" t="s">
        <v>332</v>
      </c>
      <c r="F209" s="48"/>
      <c r="G209" s="69">
        <v>240</v>
      </c>
      <c r="H209" s="47">
        <f>IF(LEFT(E209,2)="DH",1,IF(LEFT(E209,2)="CA",2,IF(LEFT(E209,2)="1B",3,IF(LEFT(E209,2)="2B",4,IF(LEFT(E209,2)="3B",5,IF(LEFT(E209,2)="SS",6,IF(LEFT(E209,2)="LF",7,IF(LEFT(E209,2)="CF",8,IF(LEFT(E209,2)="RF",9,IF(LEFT(E209,2)="SP",10,IF(LEFT(E209,2)="RP",11,12)))))))))))</f>
        <v>3</v>
      </c>
      <c r="I209" s="53">
        <f>IF($G209="NC","NC",IF(OR(LEFT(E209,2)="RP",LEFT(E209,2)="SP"),ROUNDDOWN($G209*1.05,0)+IF($G209*1.05-ROUNDDOWN($G209*1.05,0)&gt;=2/3,2/3,IF($G209*1.05-ROUNDDOWN($G209*1.05,0)&gt;=1/3,1/3,0)),ROUNDDOWN($G209*1.05,0)))</f>
        <v>252</v>
      </c>
      <c r="J209" s="48"/>
      <c r="K209" s="49"/>
      <c r="L209" s="50"/>
      <c r="O209" s="46" t="str">
        <f>D209</f>
        <v>TBA/CHA</v>
      </c>
      <c r="P209" s="46" t="s">
        <v>397</v>
      </c>
    </row>
    <row r="210" spans="1:16" x14ac:dyDescent="0.2">
      <c r="A210" s="44" t="s">
        <v>151</v>
      </c>
      <c r="B210" s="55">
        <v>31505</v>
      </c>
      <c r="C210" s="13" t="s">
        <v>1985</v>
      </c>
      <c r="D210" s="84" t="s">
        <v>71</v>
      </c>
      <c r="E210" s="51" t="s">
        <v>332</v>
      </c>
      <c r="F210" s="48"/>
      <c r="G210" s="69">
        <v>55</v>
      </c>
      <c r="H210" s="51">
        <f>IF(LEFT(E210,2)="DH",1,IF(LEFT(E210,2)="CA",2,IF(LEFT(E210,2)="1B",3,IF(LEFT(E210,2)="2B",4,IF(LEFT(E210,2)="3B",5,IF(LEFT(E210,2)="SS",6,IF(LEFT(E210,2)="LF",7,IF(LEFT(E210,2)="CF",8,IF(LEFT(E210,2)="RF",9,IF(LEFT(E210,2)="SP",10,IF(LEFT(E210,2)="RP",11,12)))))))))))</f>
        <v>3</v>
      </c>
      <c r="I210" s="53">
        <f>IF($G210="NC","NC",IF(OR(LEFT(E210,2)="RP",LEFT(E210,2)="SP"),ROUNDDOWN($G210*1.05,0)+IF($G210*1.05-ROUNDDOWN($G210*1.05,0)&gt;=2/3,2/3,IF($G210*1.05-ROUNDDOWN($G210*1.05,0)&gt;=1/3,1/3,0)),ROUNDDOWN($G210*1.05,0)))</f>
        <v>57</v>
      </c>
      <c r="J210" s="48"/>
      <c r="K210" s="48"/>
      <c r="L210" s="50"/>
      <c r="O210" s="46" t="str">
        <f>D210</f>
        <v>CIN</v>
      </c>
    </row>
    <row r="211" spans="1:16" x14ac:dyDescent="0.2">
      <c r="A211" s="44" t="s">
        <v>151</v>
      </c>
      <c r="B211" s="55">
        <v>29695</v>
      </c>
      <c r="C211" s="13" t="s">
        <v>1886</v>
      </c>
      <c r="D211" s="84" t="s">
        <v>71</v>
      </c>
      <c r="E211" s="47" t="s">
        <v>6</v>
      </c>
      <c r="F211" s="47"/>
      <c r="G211" s="69">
        <v>510</v>
      </c>
      <c r="H211" s="47">
        <f>IF(LEFT(E211,2)="DH",1,IF(LEFT(E211,2)="CA",2,IF(LEFT(E211,2)="1B",3,IF(LEFT(E211,2)="2B",4,IF(LEFT(E211,2)="3B",5,IF(LEFT(E211,2)="SS",6,IF(LEFT(E211,2)="LF",7,IF(LEFT(E211,2)="CF",8,IF(LEFT(E211,2)="RF",9,IF(LEFT(E211,2)="SP",10,IF(LEFT(E211,2)="RP",11,12)))))))))))</f>
        <v>4</v>
      </c>
      <c r="I211" s="53">
        <f>IF($G211="NC","NC",IF(OR(LEFT(E211,2)="RP",LEFT(E211,2)="SP"),ROUNDDOWN($G211*1.05,0)+IF($G211*1.05-ROUNDDOWN($G211*1.05,0)&gt;=2/3,2/3,IF($G211*1.05-ROUNDDOWN($G211*1.05,0)&gt;=1/3,1/3,0)),ROUNDDOWN($G211*1.05,0)))</f>
        <v>535</v>
      </c>
      <c r="J211" s="48"/>
      <c r="K211" s="49"/>
      <c r="L211" s="50"/>
      <c r="O211" s="46" t="str">
        <f>D211</f>
        <v>CIN</v>
      </c>
    </row>
    <row r="212" spans="1:16" x14ac:dyDescent="0.2">
      <c r="A212" s="44" t="s">
        <v>151</v>
      </c>
      <c r="B212" s="55">
        <v>17678</v>
      </c>
      <c r="C212" s="13" t="s">
        <v>953</v>
      </c>
      <c r="D212" s="84" t="s">
        <v>25</v>
      </c>
      <c r="E212" s="47" t="s">
        <v>8</v>
      </c>
      <c r="F212" s="48"/>
      <c r="G212" s="69">
        <v>433</v>
      </c>
      <c r="H212" s="47">
        <f>IF(LEFT(E212,2)="DH",1,IF(LEFT(E212,2)="CA",2,IF(LEFT(E212,2)="1B",3,IF(LEFT(E212,2)="2B",4,IF(LEFT(E212,2)="3B",5,IF(LEFT(E212,2)="SS",6,IF(LEFT(E212,2)="LF",7,IF(LEFT(E212,2)="CF",8,IF(LEFT(E212,2)="RF",9,IF(LEFT(E212,2)="SP",10,IF(LEFT(E212,2)="RP",11,12)))))))))))</f>
        <v>5</v>
      </c>
      <c r="I212" s="53">
        <f>IF($G212="NC","NC",IF(OR(LEFT(E212,2)="RP",LEFT(E212,2)="SP"),ROUNDDOWN($G212*1.05,0)+IF($G212*1.05-ROUNDDOWN($G212*1.05,0)&gt;=2/3,2/3,IF($G212*1.05-ROUNDDOWN($G212*1.05,0)&gt;=1/3,1/3,0)),ROUNDDOWN($G212*1.05,0)))</f>
        <v>454</v>
      </c>
      <c r="J212" s="48"/>
      <c r="K212" s="49"/>
      <c r="L212" s="50"/>
      <c r="O212" s="46" t="str">
        <f>D212</f>
        <v>BOA</v>
      </c>
    </row>
    <row r="213" spans="1:16" x14ac:dyDescent="0.2">
      <c r="A213" s="44" t="s">
        <v>151</v>
      </c>
      <c r="B213" s="55">
        <v>26668</v>
      </c>
      <c r="C213" s="13" t="s">
        <v>1727</v>
      </c>
      <c r="D213" s="84" t="s">
        <v>71</v>
      </c>
      <c r="E213" s="47" t="s">
        <v>9</v>
      </c>
      <c r="F213" s="48"/>
      <c r="G213" s="69">
        <v>629</v>
      </c>
      <c r="H213" s="47">
        <f>IF(LEFT(E213,2)="DH",1,IF(LEFT(E213,2)="CA",2,IF(LEFT(E213,2)="1B",3,IF(LEFT(E213,2)="2B",4,IF(LEFT(E213,2)="3B",5,IF(LEFT(E213,2)="SS",6,IF(LEFT(E213,2)="LF",7,IF(LEFT(E213,2)="CF",8,IF(LEFT(E213,2)="RF",9,IF(LEFT(E213,2)="SP",10,IF(LEFT(E213,2)="RP",11,12)))))))))))</f>
        <v>6</v>
      </c>
      <c r="I213" s="53">
        <f>IF($G213="NC","NC",IF(OR(LEFT(E213,2)="RP",LEFT(E213,2)="SP"),ROUNDDOWN($G213*1.05,0)+IF($G213*1.05-ROUNDDOWN($G213*1.05,0)&gt;=2/3,2/3,IF($G213*1.05-ROUNDDOWN($G213*1.05,0)&gt;=1/3,1/3,0)),ROUNDDOWN($G213*1.05,0)))</f>
        <v>660</v>
      </c>
      <c r="J213" s="48"/>
      <c r="K213" s="49"/>
      <c r="L213" s="50"/>
      <c r="O213" s="46" t="str">
        <f>D213</f>
        <v>CIN</v>
      </c>
    </row>
    <row r="214" spans="1:16" x14ac:dyDescent="0.2">
      <c r="A214" s="44" t="s">
        <v>151</v>
      </c>
      <c r="B214" s="55">
        <v>23565</v>
      </c>
      <c r="C214" s="13" t="s">
        <v>1468</v>
      </c>
      <c r="D214" s="84" t="s">
        <v>120</v>
      </c>
      <c r="E214" s="47" t="s">
        <v>132</v>
      </c>
      <c r="F214" s="48"/>
      <c r="G214" s="69">
        <v>188</v>
      </c>
      <c r="H214" s="47">
        <f>IF(LEFT(E214,2)="DH",1,IF(LEFT(E214,2)="CA",2,IF(LEFT(E214,2)="1B",3,IF(LEFT(E214,2)="2B",4,IF(LEFT(E214,2)="3B",5,IF(LEFT(E214,2)="SS",6,IF(LEFT(E214,2)="LF",7,IF(LEFT(E214,2)="CF",8,IF(LEFT(E214,2)="RF",9,IF(LEFT(E214,2)="SP",10,IF(LEFT(E214,2)="RP",11,12)))))))))))</f>
        <v>7</v>
      </c>
      <c r="I214" s="53">
        <f>IF($G214="NC","NC",IF(OR(LEFT(E214,2)="RP",LEFT(E214,2)="SP"),ROUNDDOWN($G214*1.05,0)+IF($G214*1.05-ROUNDDOWN($G214*1.05,0)&gt;=2/3,2/3,IF($G214*1.05-ROUNDDOWN($G214*1.05,0)&gt;=1/3,1/3,0)),ROUNDDOWN($G214*1.05,0)))</f>
        <v>197</v>
      </c>
      <c r="J214" s="48"/>
      <c r="K214" s="49"/>
      <c r="L214" s="50"/>
      <c r="O214" s="46" t="str">
        <f>D214</f>
        <v>TOA</v>
      </c>
    </row>
    <row r="215" spans="1:16" x14ac:dyDescent="0.2">
      <c r="A215" s="44" t="s">
        <v>151</v>
      </c>
      <c r="B215" s="55">
        <v>24878</v>
      </c>
      <c r="C215" s="13" t="s">
        <v>1546</v>
      </c>
      <c r="D215" s="84" t="s">
        <v>140</v>
      </c>
      <c r="E215" s="51" t="s">
        <v>10</v>
      </c>
      <c r="F215" s="48"/>
      <c r="G215" s="69">
        <v>256</v>
      </c>
      <c r="H215" s="51">
        <f>IF(LEFT(E215,2)="DH",1,IF(LEFT(E215,2)="CA",2,IF(LEFT(E215,2)="1B",3,IF(LEFT(E215,2)="2B",4,IF(LEFT(E215,2)="3B",5,IF(LEFT(E215,2)="SS",6,IF(LEFT(E215,2)="LF",7,IF(LEFT(E215,2)="CF",8,IF(LEFT(E215,2)="RF",9,IF(LEFT(E215,2)="SP",10,IF(LEFT(E215,2)="RP",11,12)))))))))))</f>
        <v>7</v>
      </c>
      <c r="I215" s="53">
        <f>IF($G215="NC","NC",IF(OR(LEFT(E215,2)="RP",LEFT(E215,2)="SP"),ROUNDDOWN($G215*1.05,0)+IF($G215*1.05-ROUNDDOWN($G215*1.05,0)&gt;=2/3,2/3,IF($G215*1.05-ROUNDDOWN($G215*1.05,0)&gt;=1/3,1/3,0)),ROUNDDOWN($G215*1.05,0)))</f>
        <v>268</v>
      </c>
      <c r="J215" s="48"/>
      <c r="K215" s="48"/>
      <c r="L215" s="50"/>
      <c r="O215" s="46" t="str">
        <f>D215</f>
        <v>MMN</v>
      </c>
    </row>
    <row r="216" spans="1:16" x14ac:dyDescent="0.2">
      <c r="A216" s="44" t="s">
        <v>151</v>
      </c>
      <c r="B216" s="55">
        <v>26202</v>
      </c>
      <c r="C216" s="13" t="s">
        <v>1672</v>
      </c>
      <c r="D216" s="84" t="s">
        <v>73</v>
      </c>
      <c r="E216" s="51" t="s">
        <v>518</v>
      </c>
      <c r="F216" s="48"/>
      <c r="G216" s="69">
        <v>405</v>
      </c>
      <c r="H216" s="51">
        <f>IF(LEFT(E216,2)="DH",1,IF(LEFT(E216,2)="CA",2,IF(LEFT(E216,2)="1B",3,IF(LEFT(E216,2)="2B",4,IF(LEFT(E216,2)="3B",5,IF(LEFT(E216,2)="SS",6,IF(LEFT(E216,2)="LF",7,IF(LEFT(E216,2)="CF",8,IF(LEFT(E216,2)="RF",9,IF(LEFT(E216,2)="SP",10,IF(LEFT(E216,2)="RP",11,12)))))))))))</f>
        <v>7</v>
      </c>
      <c r="I216" s="53">
        <f>IF($G216="NC","NC",IF(OR(LEFT(E216,2)="RP",LEFT(E216,2)="SP"),ROUNDDOWN($G216*1.05,0)+IF($G216*1.05-ROUNDDOWN($G216*1.05,0)&gt;=2/3,2/3,IF($G216*1.05-ROUNDDOWN($G216*1.05,0)&gt;=1/3,1/3,0)),ROUNDDOWN($G216*1.05,0)))</f>
        <v>425</v>
      </c>
      <c r="J216" s="48"/>
      <c r="K216" s="48"/>
      <c r="L216" s="50"/>
      <c r="O216" s="46" t="str">
        <f>D216</f>
        <v>TBA</v>
      </c>
    </row>
    <row r="217" spans="1:16" x14ac:dyDescent="0.2">
      <c r="A217" s="44" t="s">
        <v>151</v>
      </c>
      <c r="B217" s="55">
        <v>29630</v>
      </c>
      <c r="C217" s="13" t="s">
        <v>1881</v>
      </c>
      <c r="D217" s="84" t="s">
        <v>120</v>
      </c>
      <c r="E217" s="47" t="s">
        <v>10</v>
      </c>
      <c r="F217" s="48"/>
      <c r="G217" s="69">
        <v>96</v>
      </c>
      <c r="H217" s="47">
        <f>IF(LEFT(E217,2)="DH",1,IF(LEFT(E217,2)="CA",2,IF(LEFT(E217,2)="1B",3,IF(LEFT(E217,2)="2B",4,IF(LEFT(E217,2)="3B",5,IF(LEFT(E217,2)="SS",6,IF(LEFT(E217,2)="LF",7,IF(LEFT(E217,2)="CF",8,IF(LEFT(E217,2)="RF",9,IF(LEFT(E217,2)="SP",10,IF(LEFT(E217,2)="RP",11,12)))))))))))</f>
        <v>7</v>
      </c>
      <c r="I217" s="53">
        <f>IF($G217="NC","NC",IF(OR(LEFT(E217,2)="RP",LEFT(E217,2)="SP"),ROUNDDOWN($G217*1.05,0)+IF($G217*1.05-ROUNDDOWN($G217*1.05,0)&gt;=2/3,2/3,IF($G217*1.05-ROUNDDOWN($G217*1.05,0)&gt;=1/3,1/3,0)),ROUNDDOWN($G217*1.05,0)))</f>
        <v>100</v>
      </c>
      <c r="J217" s="48"/>
      <c r="K217" s="49"/>
      <c r="L217" s="50"/>
      <c r="O217" s="46" t="str">
        <f>D217</f>
        <v>TOA</v>
      </c>
    </row>
    <row r="218" spans="1:16" x14ac:dyDescent="0.2">
      <c r="A218" s="44" t="s">
        <v>151</v>
      </c>
      <c r="B218" s="55">
        <v>24605</v>
      </c>
      <c r="C218" s="13" t="s">
        <v>1524</v>
      </c>
      <c r="D218" s="84" t="s">
        <v>16</v>
      </c>
      <c r="E218" s="47" t="s">
        <v>20</v>
      </c>
      <c r="F218" s="48"/>
      <c r="G218" s="69">
        <v>99</v>
      </c>
      <c r="H218" s="47">
        <f>IF(LEFT(E218,2)="DH",1,IF(LEFT(E218,2)="CA",2,IF(LEFT(E218,2)="1B",3,IF(LEFT(E218,2)="2B",4,IF(LEFT(E218,2)="3B",5,IF(LEFT(E218,2)="SS",6,IF(LEFT(E218,2)="LF",7,IF(LEFT(E218,2)="CF",8,IF(LEFT(E218,2)="RF",9,IF(LEFT(E218,2)="SP",10,IF(LEFT(E218,2)="RP",11,12)))))))))))</f>
        <v>8</v>
      </c>
      <c r="I218" s="53">
        <f>IF($G218="NC","NC",IF(OR(LEFT(E218,2)="RP",LEFT(E218,2)="SP"),ROUNDDOWN($G218*1.05,0)+IF($G218*1.05-ROUNDDOWN($G218*1.05,0)&gt;=2/3,2/3,IF($G218*1.05-ROUNDDOWN($G218*1.05,0)&gt;=1/3,1/3,0)),ROUNDDOWN($G218*1.05,0)))</f>
        <v>103</v>
      </c>
      <c r="J218" s="48"/>
      <c r="K218" s="49"/>
      <c r="L218" s="50"/>
      <c r="O218" s="46" t="str">
        <f>D218</f>
        <v>TEA</v>
      </c>
    </row>
    <row r="219" spans="1:16" x14ac:dyDescent="0.2">
      <c r="A219" s="44" t="s">
        <v>151</v>
      </c>
      <c r="B219" s="55">
        <v>19260</v>
      </c>
      <c r="C219" s="13" t="s">
        <v>1050</v>
      </c>
      <c r="D219" s="76" t="str">
        <f>P219</f>
        <v>CIN/ATN</v>
      </c>
      <c r="E219" s="51" t="s">
        <v>12</v>
      </c>
      <c r="F219" s="48"/>
      <c r="G219" s="69">
        <v>191</v>
      </c>
      <c r="H219" s="51">
        <f>IF(LEFT(E219,2)="DH",1,IF(LEFT(E219,2)="CA",2,IF(LEFT(E219,2)="1B",3,IF(LEFT(E219,2)="2B",4,IF(LEFT(E219,2)="3B",5,IF(LEFT(E219,2)="SS",6,IF(LEFT(E219,2)="LF",7,IF(LEFT(E219,2)="CF",8,IF(LEFT(E219,2)="RF",9,IF(LEFT(E219,2)="SP",10,IF(LEFT(E219,2)="RP",11,12)))))))))))</f>
        <v>9</v>
      </c>
      <c r="I219" s="53">
        <f>IF($G219="NC","NC",IF(OR(LEFT(E219,2)="RP",LEFT(E219,2)="SP"),ROUNDDOWN($G219*1.05,0)+IF($G219*1.05-ROUNDDOWN($G219*1.05,0)&gt;=2/3,2/3,IF($G219*1.05-ROUNDDOWN($G219*1.05,0)&gt;=1/3,1/3,0)),ROUNDDOWN($G219*1.05,0)))</f>
        <v>200</v>
      </c>
      <c r="J219" s="48"/>
      <c r="K219" s="48"/>
      <c r="L219" s="50"/>
      <c r="O219" s="46" t="str">
        <f>D219</f>
        <v>CIN/ATN</v>
      </c>
      <c r="P219" s="46" t="s">
        <v>425</v>
      </c>
    </row>
    <row r="220" spans="1:16" x14ac:dyDescent="0.2">
      <c r="A220" s="44" t="s">
        <v>151</v>
      </c>
      <c r="B220" s="55">
        <v>26517</v>
      </c>
      <c r="C220" s="13" t="s">
        <v>1720</v>
      </c>
      <c r="D220" s="84" t="s">
        <v>71</v>
      </c>
      <c r="E220" s="47" t="s">
        <v>349</v>
      </c>
      <c r="F220" s="48"/>
      <c r="G220" s="69">
        <v>339</v>
      </c>
      <c r="H220" s="47">
        <f>IF(LEFT(E220,2)="DH",1,IF(LEFT(E220,2)="CA",2,IF(LEFT(E220,2)="1B",3,IF(LEFT(E220,2)="2B",4,IF(LEFT(E220,2)="3B",5,IF(LEFT(E220,2)="SS",6,IF(LEFT(E220,2)="LF",7,IF(LEFT(E220,2)="CF",8,IF(LEFT(E220,2)="RF",9,IF(LEFT(E220,2)="SP",10,IF(LEFT(E220,2)="RP",11,12)))))))))))</f>
        <v>9</v>
      </c>
      <c r="I220" s="53">
        <f>IF($G220="NC","NC",IF(OR(LEFT(E220,2)="RP",LEFT(E220,2)="SP"),ROUNDDOWN($G220*1.05,0)+IF($G220*1.05-ROUNDDOWN($G220*1.05,0)&gt;=2/3,2/3,IF($G220*1.05-ROUNDDOWN($G220*1.05,0)&gt;=1/3,1/3,0)),ROUNDDOWN($G220*1.05,0)))</f>
        <v>355</v>
      </c>
      <c r="J220" s="48"/>
      <c r="K220" s="49"/>
      <c r="L220" s="50"/>
      <c r="O220" s="46" t="str">
        <f>D220</f>
        <v>CIN</v>
      </c>
    </row>
    <row r="221" spans="1:16" x14ac:dyDescent="0.2">
      <c r="A221" s="44" t="s">
        <v>151</v>
      </c>
      <c r="B221" s="55">
        <v>29622</v>
      </c>
      <c r="C221" s="13" t="s">
        <v>1878</v>
      </c>
      <c r="D221" s="84" t="s">
        <v>139</v>
      </c>
      <c r="E221" s="47" t="s">
        <v>12</v>
      </c>
      <c r="F221" s="48"/>
      <c r="G221" s="69">
        <v>528</v>
      </c>
      <c r="H221" s="47">
        <f>IF(LEFT(E221,2)="DH",1,IF(LEFT(E221,2)="CA",2,IF(LEFT(E221,2)="1B",3,IF(LEFT(E221,2)="2B",4,IF(LEFT(E221,2)="3B",5,IF(LEFT(E221,2)="SS",6,IF(LEFT(E221,2)="LF",7,IF(LEFT(E221,2)="CF",8,IF(LEFT(E221,2)="RF",9,IF(LEFT(E221,2)="SP",10,IF(LEFT(E221,2)="RP",11,12)))))))))))</f>
        <v>9</v>
      </c>
      <c r="I221" s="53">
        <f>IF($G221="NC","NC",IF(OR(LEFT(E221,2)="RP",LEFT(E221,2)="SP"),ROUNDDOWN($G221*1.05,0)+IF($G221*1.05-ROUNDDOWN($G221*1.05,0)&gt;=2/3,2/3,IF($G221*1.05-ROUNDDOWN($G221*1.05,0)&gt;=1/3,1/3,0)),ROUNDDOWN($G221*1.05,0)))</f>
        <v>554</v>
      </c>
      <c r="J221" s="48"/>
      <c r="K221" s="49"/>
      <c r="L221" s="50"/>
      <c r="O221" s="46" t="str">
        <f>D221</f>
        <v>MLN</v>
      </c>
    </row>
    <row r="222" spans="1:16" x14ac:dyDescent="0.2">
      <c r="A222" s="44" t="s">
        <v>151</v>
      </c>
      <c r="B222" s="78">
        <v>15823</v>
      </c>
      <c r="C222" s="13" t="s">
        <v>837</v>
      </c>
      <c r="D222" s="76" t="str">
        <f>P222</f>
        <v>TBA/CIN</v>
      </c>
      <c r="E222" s="47" t="s">
        <v>13</v>
      </c>
      <c r="F222" s="13">
        <v>32</v>
      </c>
      <c r="G222" s="70">
        <v>186.66</v>
      </c>
      <c r="H222" s="47">
        <f>IF(LEFT(E222,2)="DH",1,IF(LEFT(E222,2)="CA",2,IF(LEFT(E222,2)="1B",3,IF(LEFT(E222,2)="2B",4,IF(LEFT(E222,2)="3B",5,IF(LEFT(E222,2)="SS",6,IF(LEFT(E222,2)="LF",7,IF(LEFT(E222,2)="CF",8,IF(LEFT(E222,2)="RF",9,IF(LEFT(E222,2)="SP",10,IF(LEFT(E222,2)="RP",11,12)))))))))))</f>
        <v>10</v>
      </c>
      <c r="I222" s="53">
        <f>IF($G222="NC","NC",IF(OR(LEFT(E222,2)="RP",LEFT(E222,2)="SP"),ROUNDDOWN($G222*1.05,0)+IF($G222*1.05-ROUNDDOWN($G222*1.05,0)&gt;=2/3,2/3,IF($G222*1.05-ROUNDDOWN($G222*1.05,0)&gt;=1/3,1/3,0)),ROUNDDOWN($G222*1.05,0)))</f>
        <v>195.66666666666666</v>
      </c>
      <c r="J222" s="48"/>
      <c r="K222" s="49"/>
      <c r="L222" s="50"/>
      <c r="O222" s="46" t="str">
        <f>D222</f>
        <v>TBA/CIN</v>
      </c>
      <c r="P222" s="46" t="s">
        <v>484</v>
      </c>
    </row>
    <row r="223" spans="1:16" x14ac:dyDescent="0.2">
      <c r="A223" s="44" t="s">
        <v>151</v>
      </c>
      <c r="B223" s="78">
        <v>19407</v>
      </c>
      <c r="C223" s="13" t="s">
        <v>1089</v>
      </c>
      <c r="D223" s="82" t="s">
        <v>94</v>
      </c>
      <c r="E223" s="47" t="s">
        <v>13</v>
      </c>
      <c r="F223" s="13">
        <v>9</v>
      </c>
      <c r="G223" s="70">
        <v>48.33</v>
      </c>
      <c r="H223" s="47">
        <f>IF(LEFT(E223,2)="DH",1,IF(LEFT(E223,2)="CA",2,IF(LEFT(E223,2)="1B",3,IF(LEFT(E223,2)="2B",4,IF(LEFT(E223,2)="3B",5,IF(LEFT(E223,2)="SS",6,IF(LEFT(E223,2)="LF",7,IF(LEFT(E223,2)="CF",8,IF(LEFT(E223,2)="RF",9,IF(LEFT(E223,2)="SP",10,IF(LEFT(E223,2)="RP",11,12)))))))))))</f>
        <v>10</v>
      </c>
      <c r="I223" s="53">
        <f>IF($G223="NC","NC",IF(OR(LEFT(E223,2)="RP",LEFT(E223,2)="SP"),ROUNDDOWN($G223*1.05,0)+IF($G223*1.05-ROUNDDOWN($G223*1.05,0)&gt;=2/3,2/3,IF($G223*1.05-ROUNDDOWN($G223*1.05,0)&gt;=1/3,1/3,0)),ROUNDDOWN($G223*1.05,0)))</f>
        <v>50.666666666666664</v>
      </c>
      <c r="J223" s="48"/>
      <c r="K223" s="48"/>
      <c r="L223" s="50"/>
      <c r="O223" s="46" t="str">
        <f>D223</f>
        <v>HOA</v>
      </c>
    </row>
    <row r="224" spans="1:16" x14ac:dyDescent="0.2">
      <c r="A224" s="44" t="s">
        <v>151</v>
      </c>
      <c r="B224" s="78">
        <v>22182</v>
      </c>
      <c r="C224" s="13" t="s">
        <v>1365</v>
      </c>
      <c r="D224" s="82" t="s">
        <v>71</v>
      </c>
      <c r="E224" s="51" t="s">
        <v>13</v>
      </c>
      <c r="F224" s="13">
        <v>19</v>
      </c>
      <c r="G224" s="70">
        <v>107.66</v>
      </c>
      <c r="H224" s="51">
        <f>IF(LEFT(E224,2)="DH",1,IF(LEFT(E224,2)="CA",2,IF(LEFT(E224,2)="1B",3,IF(LEFT(E224,2)="2B",4,IF(LEFT(E224,2)="3B",5,IF(LEFT(E224,2)="SS",6,IF(LEFT(E224,2)="LF",7,IF(LEFT(E224,2)="CF",8,IF(LEFT(E224,2)="RF",9,IF(LEFT(E224,2)="SP",10,IF(LEFT(E224,2)="RP",11,12)))))))))))</f>
        <v>10</v>
      </c>
      <c r="I224" s="53">
        <f>IF($G224="NC","NC",IF(OR(LEFT(E224,2)="RP",LEFT(E224,2)="SP"),ROUNDDOWN($G224*1.05,0)+IF($G224*1.05-ROUNDDOWN($G224*1.05,0)&gt;=2/3,2/3,IF($G224*1.05-ROUNDDOWN($G224*1.05,0)&gt;=1/3,1/3,0)),ROUNDDOWN($G224*1.05,0)))</f>
        <v>113</v>
      </c>
      <c r="J224" s="48"/>
      <c r="K224" s="48"/>
      <c r="L224" s="50"/>
      <c r="O224" s="46" t="str">
        <f>D224</f>
        <v>CIN</v>
      </c>
    </row>
    <row r="225" spans="1:16" x14ac:dyDescent="0.2">
      <c r="A225" s="44" t="s">
        <v>151</v>
      </c>
      <c r="B225" s="78">
        <v>24282</v>
      </c>
      <c r="C225" s="13" t="s">
        <v>1506</v>
      </c>
      <c r="D225" s="82" t="s">
        <v>121</v>
      </c>
      <c r="E225" s="51" t="s">
        <v>527</v>
      </c>
      <c r="F225" s="13">
        <v>7</v>
      </c>
      <c r="G225" s="70">
        <v>29.66</v>
      </c>
      <c r="H225" s="51">
        <f>IF(LEFT(E225,2)="DH",1,IF(LEFT(E225,2)="CA",2,IF(LEFT(E225,2)="1B",3,IF(LEFT(E225,2)="2B",4,IF(LEFT(E225,2)="3B",5,IF(LEFT(E225,2)="SS",6,IF(LEFT(E225,2)="LF",7,IF(LEFT(E225,2)="CF",8,IF(LEFT(E225,2)="RF",9,IF(LEFT(E225,2)="SP",10,IF(LEFT(E225,2)="RP",11,12)))))))))))</f>
        <v>10</v>
      </c>
      <c r="I225" s="53">
        <f>IF($G225="NC","NC",IF(OR(LEFT(E225,2)="RP",LEFT(E225,2)="SP"),ROUNDDOWN($G225*1.05,0)+IF($G225*1.05-ROUNDDOWN($G225*1.05,0)&gt;=2/3,2/3,IF($G225*1.05-ROUNDDOWN($G225*1.05,0)&gt;=1/3,1/3,0)),ROUNDDOWN($G225*1.05,0)))</f>
        <v>31</v>
      </c>
      <c r="J225" s="48"/>
      <c r="K225" s="48"/>
      <c r="L225" s="50"/>
      <c r="O225" s="46" t="str">
        <f>D225</f>
        <v>SFN</v>
      </c>
    </row>
    <row r="226" spans="1:16" x14ac:dyDescent="0.2">
      <c r="A226" s="44" t="s">
        <v>151</v>
      </c>
      <c r="B226" s="78">
        <v>26378</v>
      </c>
      <c r="C226" s="13" t="s">
        <v>1703</v>
      </c>
      <c r="D226" s="82" t="s">
        <v>71</v>
      </c>
      <c r="E226" s="51" t="s">
        <v>13</v>
      </c>
      <c r="F226" s="13">
        <v>28</v>
      </c>
      <c r="G226" s="70">
        <v>156.66</v>
      </c>
      <c r="H226" s="51">
        <f>IF(LEFT(E226,2)="DH",1,IF(LEFT(E226,2)="CA",2,IF(LEFT(E226,2)="1B",3,IF(LEFT(E226,2)="2B",4,IF(LEFT(E226,2)="3B",5,IF(LEFT(E226,2)="SS",6,IF(LEFT(E226,2)="LF",7,IF(LEFT(E226,2)="CF",8,IF(LEFT(E226,2)="RF",9,IF(LEFT(E226,2)="SP",10,IF(LEFT(E226,2)="RP",11,12)))))))))))</f>
        <v>10</v>
      </c>
      <c r="I226" s="53">
        <f>IF($G226="NC","NC",IF(OR(LEFT(E226,2)="RP",LEFT(E226,2)="SP"),ROUNDDOWN($G226*1.05,0)+IF($G226*1.05-ROUNDDOWN($G226*1.05,0)&gt;=2/3,2/3,IF($G226*1.05-ROUNDDOWN($G226*1.05,0)&gt;=1/3,1/3,0)),ROUNDDOWN($G226*1.05,0)))</f>
        <v>164.33333333333334</v>
      </c>
      <c r="J226" s="48"/>
      <c r="K226" s="48"/>
      <c r="L226" s="50"/>
      <c r="O226" s="46" t="str">
        <f>D226</f>
        <v>CIN</v>
      </c>
    </row>
    <row r="227" spans="1:16" x14ac:dyDescent="0.2">
      <c r="A227" s="44" t="s">
        <v>151</v>
      </c>
      <c r="B227" s="78">
        <v>27500</v>
      </c>
      <c r="C227" s="13" t="s">
        <v>1759</v>
      </c>
      <c r="D227" s="82" t="s">
        <v>124</v>
      </c>
      <c r="E227" s="47" t="s">
        <v>13</v>
      </c>
      <c r="F227" s="13">
        <v>23</v>
      </c>
      <c r="G227" s="70">
        <v>132</v>
      </c>
      <c r="H227" s="47">
        <f>IF(LEFT(E227,2)="DH",1,IF(LEFT(E227,2)="CA",2,IF(LEFT(E227,2)="1B",3,IF(LEFT(E227,2)="2B",4,IF(LEFT(E227,2)="3B",5,IF(LEFT(E227,2)="SS",6,IF(LEFT(E227,2)="LF",7,IF(LEFT(E227,2)="CF",8,IF(LEFT(E227,2)="RF",9,IF(LEFT(E227,2)="SP",10,IF(LEFT(E227,2)="RP",11,12)))))))))))</f>
        <v>10</v>
      </c>
      <c r="I227" s="53">
        <f>IF($G227="NC","NC",IF(OR(LEFT(E227,2)="RP",LEFT(E227,2)="SP"),ROUNDDOWN($G227*1.05,0)+IF($G227*1.05-ROUNDDOWN($G227*1.05,0)&gt;=2/3,2/3,IF($G227*1.05-ROUNDDOWN($G227*1.05,0)&gt;=1/3,1/3,0)),ROUNDDOWN($G227*1.05,0)))</f>
        <v>138.33333333333334</v>
      </c>
      <c r="J227" s="48"/>
      <c r="K227" s="49"/>
      <c r="L227" s="50"/>
      <c r="O227" s="46" t="str">
        <f>D227</f>
        <v>CLA</v>
      </c>
    </row>
    <row r="228" spans="1:16" x14ac:dyDescent="0.2">
      <c r="A228" s="44" t="s">
        <v>151</v>
      </c>
      <c r="B228" s="78">
        <v>29911</v>
      </c>
      <c r="C228" s="13" t="s">
        <v>1907</v>
      </c>
      <c r="D228" s="82" t="s">
        <v>71</v>
      </c>
      <c r="E228" s="47" t="s">
        <v>13</v>
      </c>
      <c r="F228" s="13">
        <v>29</v>
      </c>
      <c r="G228" s="70">
        <v>166.33</v>
      </c>
      <c r="H228" s="47">
        <f>IF(LEFT(E228,2)="DH",1,IF(LEFT(E228,2)="CA",2,IF(LEFT(E228,2)="1B",3,IF(LEFT(E228,2)="2B",4,IF(LEFT(E228,2)="3B",5,IF(LEFT(E228,2)="SS",6,IF(LEFT(E228,2)="LF",7,IF(LEFT(E228,2)="CF",8,IF(LEFT(E228,2)="RF",9,IF(LEFT(E228,2)="SP",10,IF(LEFT(E228,2)="RP",11,12)))))))))))</f>
        <v>10</v>
      </c>
      <c r="I228" s="53">
        <f>IF($G228="NC","NC",IF(OR(LEFT(E228,2)="RP",LEFT(E228,2)="SP"),ROUNDDOWN($G228*1.05,0)+IF($G228*1.05-ROUNDDOWN($G228*1.05,0)&gt;=2/3,2/3,IF($G228*1.05-ROUNDDOWN($G228*1.05,0)&gt;=1/3,1/3,0)),ROUNDDOWN($G228*1.05,0)))</f>
        <v>174.33333333333334</v>
      </c>
      <c r="J228" s="48"/>
      <c r="K228" s="49"/>
      <c r="L228" s="50"/>
      <c r="O228" s="46" t="str">
        <f>D228</f>
        <v>CIN</v>
      </c>
    </row>
    <row r="229" spans="1:16" x14ac:dyDescent="0.2">
      <c r="A229" s="44" t="s">
        <v>151</v>
      </c>
      <c r="B229" s="78">
        <v>30146</v>
      </c>
      <c r="C229" s="13" t="s">
        <v>1944</v>
      </c>
      <c r="D229" s="82" t="s">
        <v>16</v>
      </c>
      <c r="E229" s="47" t="s">
        <v>13</v>
      </c>
      <c r="F229" s="13">
        <v>29</v>
      </c>
      <c r="G229" s="70">
        <v>151.66</v>
      </c>
      <c r="H229" s="47">
        <f>IF(LEFT(E229,2)="DH",1,IF(LEFT(E229,2)="CA",2,IF(LEFT(E229,2)="1B",3,IF(LEFT(E229,2)="2B",4,IF(LEFT(E229,2)="3B",5,IF(LEFT(E229,2)="SS",6,IF(LEFT(E229,2)="LF",7,IF(LEFT(E229,2)="CF",8,IF(LEFT(E229,2)="RF",9,IF(LEFT(E229,2)="SP",10,IF(LEFT(E229,2)="RP",11,12)))))))))))</f>
        <v>10</v>
      </c>
      <c r="I229" s="53">
        <f>IF($G229="NC","NC",IF(OR(LEFT(E229,2)="RP",LEFT(E229,2)="SP"),ROUNDDOWN($G229*1.05,0)+IF($G229*1.05-ROUNDDOWN($G229*1.05,0)&gt;=2/3,2/3,IF($G229*1.05-ROUNDDOWN($G229*1.05,0)&gt;=1/3,1/3,0)),ROUNDDOWN($G229*1.05,0)))</f>
        <v>159</v>
      </c>
      <c r="J229" s="48"/>
      <c r="K229" s="49"/>
      <c r="L229" s="50"/>
      <c r="O229" s="46" t="str">
        <f>D229</f>
        <v>TEA</v>
      </c>
    </row>
    <row r="230" spans="1:16" x14ac:dyDescent="0.2">
      <c r="A230" s="44" t="s">
        <v>151</v>
      </c>
      <c r="B230" s="78">
        <v>31741</v>
      </c>
      <c r="C230" s="13" t="s">
        <v>2014</v>
      </c>
      <c r="D230" s="82" t="s">
        <v>69</v>
      </c>
      <c r="E230" s="51" t="s">
        <v>13</v>
      </c>
      <c r="F230" s="13">
        <v>5</v>
      </c>
      <c r="G230" s="70">
        <v>22.33</v>
      </c>
      <c r="H230" s="51">
        <f>IF(LEFT(E230,2)="DH",1,IF(LEFT(E230,2)="CA",2,IF(LEFT(E230,2)="1B",3,IF(LEFT(E230,2)="2B",4,IF(LEFT(E230,2)="3B",5,IF(LEFT(E230,2)="SS",6,IF(LEFT(E230,2)="LF",7,IF(LEFT(E230,2)="CF",8,IF(LEFT(E230,2)="RF",9,IF(LEFT(E230,2)="SP",10,IF(LEFT(E230,2)="RP",11,12)))))))))))</f>
        <v>10</v>
      </c>
      <c r="I230" s="53">
        <f>IF($G230="NC","NC",IF(OR(LEFT(E230,2)="RP",LEFT(E230,2)="SP"),ROUNDDOWN($G230*1.05,0)+IF($G230*1.05-ROUNDDOWN($G230*1.05,0)&gt;=2/3,2/3,IF($G230*1.05-ROUNDDOWN($G230*1.05,0)&gt;=1/3,1/3,0)),ROUNDDOWN($G230*1.05,0)))</f>
        <v>23.333333333333332</v>
      </c>
      <c r="J230" s="48"/>
      <c r="K230" s="48"/>
      <c r="L230" s="50"/>
      <c r="O230" s="46" t="str">
        <f>D230</f>
        <v>OAA</v>
      </c>
    </row>
    <row r="231" spans="1:16" x14ac:dyDescent="0.2">
      <c r="A231" s="44" t="s">
        <v>151</v>
      </c>
      <c r="B231" s="78">
        <v>35333</v>
      </c>
      <c r="C231" s="13" t="s">
        <v>2092</v>
      </c>
      <c r="D231" s="82" t="s">
        <v>71</v>
      </c>
      <c r="E231" s="47" t="s">
        <v>527</v>
      </c>
      <c r="F231" s="13">
        <v>8</v>
      </c>
      <c r="G231" s="70">
        <v>43.33</v>
      </c>
      <c r="H231" s="47">
        <f>IF(LEFT(E231,2)="DH",1,IF(LEFT(E231,2)="CA",2,IF(LEFT(E231,2)="1B",3,IF(LEFT(E231,2)="2B",4,IF(LEFT(E231,2)="3B",5,IF(LEFT(E231,2)="SS",6,IF(LEFT(E231,2)="LF",7,IF(LEFT(E231,2)="CF",8,IF(LEFT(E231,2)="RF",9,IF(LEFT(E231,2)="SP",10,IF(LEFT(E231,2)="RP",11,12)))))))))))</f>
        <v>10</v>
      </c>
      <c r="I231" s="53">
        <f>IF($G231="NC","NC",IF(OR(LEFT(E231,2)="RP",LEFT(E231,2)="SP"),ROUNDDOWN($G231*1.05,0)+IF($G231*1.05-ROUNDDOWN($G231*1.05,0)&gt;=2/3,2/3,IF($G231*1.05-ROUNDDOWN($G231*1.05,0)&gt;=1/3,1/3,0)),ROUNDDOWN($G231*1.05,0)))</f>
        <v>45.333333333333336</v>
      </c>
      <c r="J231" s="48"/>
      <c r="K231" s="49"/>
      <c r="L231" s="50"/>
      <c r="O231" s="46" t="str">
        <f>D231</f>
        <v>CIN</v>
      </c>
    </row>
    <row r="232" spans="1:16" x14ac:dyDescent="0.2">
      <c r="A232" s="44" t="s">
        <v>151</v>
      </c>
      <c r="B232" s="78">
        <v>6107</v>
      </c>
      <c r="C232" s="13" t="s">
        <v>563</v>
      </c>
      <c r="D232" s="82" t="s">
        <v>22</v>
      </c>
      <c r="E232" s="47" t="s">
        <v>528</v>
      </c>
      <c r="F232" s="13">
        <v>3</v>
      </c>
      <c r="G232" s="70">
        <v>63</v>
      </c>
      <c r="H232" s="47">
        <f>IF(LEFT(E232,2)="DH",1,IF(LEFT(E232,2)="CA",2,IF(LEFT(E232,2)="1B",3,IF(LEFT(E232,2)="2B",4,IF(LEFT(E232,2)="3B",5,IF(LEFT(E232,2)="SS",6,IF(LEFT(E232,2)="LF",7,IF(LEFT(E232,2)="CF",8,IF(LEFT(E232,2)="RF",9,IF(LEFT(E232,2)="SP",10,IF(LEFT(E232,2)="RP",11,12)))))))))))</f>
        <v>11</v>
      </c>
      <c r="I232" s="53">
        <f>IF($G232="NC","NC",IF(OR(LEFT(E232,2)="RP",LEFT(E232,2)="SP"),ROUNDDOWN($G232*1.05,0)+IF($G232*1.05-ROUNDDOWN($G232*1.05,0)&gt;=2/3,2/3,IF($G232*1.05-ROUNDDOWN($G232*1.05,0)&gt;=1/3,1/3,0)),ROUNDDOWN($G232*1.05,0)))</f>
        <v>66</v>
      </c>
      <c r="J232" s="48"/>
      <c r="K232" s="49"/>
      <c r="L232" s="50"/>
      <c r="O232" s="46" t="str">
        <f>D232</f>
        <v>NYN</v>
      </c>
    </row>
    <row r="233" spans="1:16" x14ac:dyDescent="0.2">
      <c r="A233" s="44" t="s">
        <v>151</v>
      </c>
      <c r="B233" s="78">
        <v>13293</v>
      </c>
      <c r="C233" s="13" t="s">
        <v>706</v>
      </c>
      <c r="D233" s="76" t="str">
        <f>P233</f>
        <v>MNA/TEA</v>
      </c>
      <c r="E233" s="47" t="s">
        <v>528</v>
      </c>
      <c r="F233" s="13">
        <v>1</v>
      </c>
      <c r="G233" s="70">
        <v>43</v>
      </c>
      <c r="H233" s="51">
        <f>IF(LEFT(E233,2)="DH",1,IF(LEFT(E233,2)="CA",2,IF(LEFT(E233,2)="1B",3,IF(LEFT(E233,2)="2B",4,IF(LEFT(E233,2)="3B",5,IF(LEFT(E233,2)="SS",6,IF(LEFT(E233,2)="LF",7,IF(LEFT(E233,2)="CF",8,IF(LEFT(E233,2)="RF",9,IF(LEFT(E233,2)="SP",10,IF(LEFT(E233,2)="RP",11,12)))))))))))</f>
        <v>11</v>
      </c>
      <c r="I233" s="53">
        <f>IF($G233="NC","NC",IF(OR(LEFT(E233,2)="RP",LEFT(E233,2)="SP"),ROUNDDOWN($G233*1.05,0)+IF($G233*1.05-ROUNDDOWN($G233*1.05,0)&gt;=2/3,2/3,IF($G233*1.05-ROUNDDOWN($G233*1.05,0)&gt;=1/3,1/3,0)),ROUNDDOWN($G233*1.05,0)))</f>
        <v>45</v>
      </c>
      <c r="J233" s="48"/>
      <c r="K233" s="48"/>
      <c r="L233" s="50"/>
      <c r="O233" s="46" t="str">
        <f>D233</f>
        <v>MNA/TEA</v>
      </c>
      <c r="P233" s="46" t="s">
        <v>399</v>
      </c>
    </row>
    <row r="234" spans="1:16" x14ac:dyDescent="0.2">
      <c r="A234" s="44" t="s">
        <v>151</v>
      </c>
      <c r="B234" s="78">
        <v>14771</v>
      </c>
      <c r="C234" s="13" t="s">
        <v>779</v>
      </c>
      <c r="D234" s="82" t="s">
        <v>71</v>
      </c>
      <c r="E234" s="47" t="s">
        <v>15</v>
      </c>
      <c r="F234" s="13">
        <v>0</v>
      </c>
      <c r="G234" s="70">
        <v>68.66</v>
      </c>
      <c r="H234" s="47">
        <f>IF(LEFT(E234,2)="DH",1,IF(LEFT(E234,2)="CA",2,IF(LEFT(E234,2)="1B",3,IF(LEFT(E234,2)="2B",4,IF(LEFT(E234,2)="3B",5,IF(LEFT(E234,2)="SS",6,IF(LEFT(E234,2)="LF",7,IF(LEFT(E234,2)="CF",8,IF(LEFT(E234,2)="RF",9,IF(LEFT(E234,2)="SP",10,IF(LEFT(E234,2)="RP",11,12)))))))))))</f>
        <v>11</v>
      </c>
      <c r="I234" s="53">
        <f>IF($G234="NC","NC",IF(OR(LEFT(E234,2)="RP",LEFT(E234,2)="SP"),ROUNDDOWN($G234*1.05,0)+IF($G234*1.05-ROUNDDOWN($G234*1.05,0)&gt;=2/3,2/3,IF($G234*1.05-ROUNDDOWN($G234*1.05,0)&gt;=1/3,1/3,0)),ROUNDDOWN($G234*1.05,0)))</f>
        <v>72</v>
      </c>
      <c r="J234" s="48"/>
      <c r="K234" s="49"/>
      <c r="L234" s="50"/>
      <c r="O234" s="46" t="str">
        <f>D234</f>
        <v>CIN</v>
      </c>
    </row>
    <row r="235" spans="1:16" x14ac:dyDescent="0.2">
      <c r="A235" s="44" t="s">
        <v>151</v>
      </c>
      <c r="B235" s="78">
        <v>16609</v>
      </c>
      <c r="C235" s="13" t="s">
        <v>891</v>
      </c>
      <c r="D235" s="82" t="s">
        <v>94</v>
      </c>
      <c r="E235" s="47" t="s">
        <v>15</v>
      </c>
      <c r="F235" s="13">
        <v>0</v>
      </c>
      <c r="G235" s="70">
        <v>71</v>
      </c>
      <c r="H235" s="47">
        <f>IF(LEFT(E235,2)="DH",1,IF(LEFT(E235,2)="CA",2,IF(LEFT(E235,2)="1B",3,IF(LEFT(E235,2)="2B",4,IF(LEFT(E235,2)="3B",5,IF(LEFT(E235,2)="SS",6,IF(LEFT(E235,2)="LF",7,IF(LEFT(E235,2)="CF",8,IF(LEFT(E235,2)="RF",9,IF(LEFT(E235,2)="SP",10,IF(LEFT(E235,2)="RP",11,12)))))))))))</f>
        <v>11</v>
      </c>
      <c r="I235" s="53">
        <f>IF($G235="NC","NC",IF(OR(LEFT(E235,2)="RP",LEFT(E235,2)="SP"),ROUNDDOWN($G235*1.05,0)+IF($G235*1.05-ROUNDDOWN($G235*1.05,0)&gt;=2/3,2/3,IF($G235*1.05-ROUNDDOWN($G235*1.05,0)&gt;=1/3,1/3,0)),ROUNDDOWN($G235*1.05,0)))</f>
        <v>74.333333333333329</v>
      </c>
      <c r="J235" s="48"/>
      <c r="K235" s="49"/>
      <c r="L235" s="50"/>
      <c r="O235" s="46" t="str">
        <f>D235</f>
        <v>HOA</v>
      </c>
    </row>
    <row r="236" spans="1:16" x14ac:dyDescent="0.2">
      <c r="A236" s="44" t="s">
        <v>151</v>
      </c>
      <c r="B236" s="78">
        <v>20666</v>
      </c>
      <c r="C236" s="13" t="s">
        <v>1260</v>
      </c>
      <c r="D236" s="82" t="s">
        <v>23</v>
      </c>
      <c r="E236" s="47" t="s">
        <v>15</v>
      </c>
      <c r="F236" s="13">
        <v>0</v>
      </c>
      <c r="G236" s="70">
        <v>34.659999999999997</v>
      </c>
      <c r="H236" s="51">
        <f>IF(LEFT(E236,2)="DH",1,IF(LEFT(E236,2)="CA",2,IF(LEFT(E236,2)="1B",3,IF(LEFT(E236,2)="2B",4,IF(LEFT(E236,2)="3B",5,IF(LEFT(E236,2)="SS",6,IF(LEFT(E236,2)="LF",7,IF(LEFT(E236,2)="CF",8,IF(LEFT(E236,2)="RF",9,IF(LEFT(E236,2)="SP",10,IF(LEFT(E236,2)="RP",11,12)))))))))))</f>
        <v>11</v>
      </c>
      <c r="I236" s="53">
        <f>IF($G236="NC","NC",IF(OR(LEFT(E236,2)="RP",LEFT(E236,2)="SP"),ROUNDDOWN($G236*1.05,0)+IF($G236*1.05-ROUNDDOWN($G236*1.05,0)&gt;=2/3,2/3,IF($G236*1.05-ROUNDDOWN($G236*1.05,0)&gt;=1/3,1/3,0)),ROUNDDOWN($G236*1.05,0)))</f>
        <v>36.333333333333336</v>
      </c>
      <c r="J236" s="48"/>
      <c r="K236" s="48"/>
      <c r="L236" s="50"/>
      <c r="O236" s="46" t="str">
        <f>D236</f>
        <v>BAA</v>
      </c>
    </row>
    <row r="237" spans="1:16" x14ac:dyDescent="0.2">
      <c r="A237" s="44" t="s">
        <v>151</v>
      </c>
      <c r="B237" s="78">
        <v>21032</v>
      </c>
      <c r="C237" s="13" t="s">
        <v>1269</v>
      </c>
      <c r="D237" s="82" t="s">
        <v>124</v>
      </c>
      <c r="E237" s="47" t="s">
        <v>15</v>
      </c>
      <c r="F237" s="13">
        <v>0</v>
      </c>
      <c r="G237" s="70">
        <v>47.33</v>
      </c>
      <c r="H237" s="51">
        <f>IF(LEFT(E237,2)="DH",1,IF(LEFT(E237,2)="CA",2,IF(LEFT(E237,2)="1B",3,IF(LEFT(E237,2)="2B",4,IF(LEFT(E237,2)="3B",5,IF(LEFT(E237,2)="SS",6,IF(LEFT(E237,2)="LF",7,IF(LEFT(E237,2)="CF",8,IF(LEFT(E237,2)="RF",9,IF(LEFT(E237,2)="SP",10,IF(LEFT(E237,2)="RP",11,12)))))))))))</f>
        <v>11</v>
      </c>
      <c r="I237" s="53">
        <f>IF($G237="NC","NC",IF(OR(LEFT(E237,2)="RP",LEFT(E237,2)="SP"),ROUNDDOWN($G237*1.05,0)+IF($G237*1.05-ROUNDDOWN($G237*1.05,0)&gt;=2/3,2/3,IF($G237*1.05-ROUNDDOWN($G237*1.05,0)&gt;=1/3,1/3,0)),ROUNDDOWN($G237*1.05,0)))</f>
        <v>49.666666666666664</v>
      </c>
      <c r="J237" s="48"/>
      <c r="K237" s="48"/>
      <c r="L237" s="50"/>
      <c r="O237" s="46" t="str">
        <f>D237</f>
        <v>CLA</v>
      </c>
    </row>
    <row r="238" spans="1:16" x14ac:dyDescent="0.2">
      <c r="A238" s="44" t="s">
        <v>151</v>
      </c>
      <c r="B238" s="78">
        <v>21306</v>
      </c>
      <c r="C238" s="13" t="s">
        <v>1284</v>
      </c>
      <c r="D238" s="82" t="s">
        <v>16</v>
      </c>
      <c r="E238" s="47" t="s">
        <v>528</v>
      </c>
      <c r="F238" s="13">
        <v>8</v>
      </c>
      <c r="G238" s="70">
        <v>85.66</v>
      </c>
      <c r="H238" s="47">
        <f>IF(LEFT(E238,2)="DH",1,IF(LEFT(E238,2)="CA",2,IF(LEFT(E238,2)="1B",3,IF(LEFT(E238,2)="2B",4,IF(LEFT(E238,2)="3B",5,IF(LEFT(E238,2)="SS",6,IF(LEFT(E238,2)="LF",7,IF(LEFT(E238,2)="CF",8,IF(LEFT(E238,2)="RF",9,IF(LEFT(E238,2)="SP",10,IF(LEFT(E238,2)="RP",11,12)))))))))))</f>
        <v>11</v>
      </c>
      <c r="I238" s="53">
        <f>IF($G238="NC","NC",IF(OR(LEFT(E238,2)="RP",LEFT(E238,2)="SP"),ROUNDDOWN($G238*1.05,0)+IF($G238*1.05-ROUNDDOWN($G238*1.05,0)&gt;=2/3,2/3,IF($G238*1.05-ROUNDDOWN($G238*1.05,0)&gt;=1/3,1/3,0)),ROUNDDOWN($G238*1.05,0)))</f>
        <v>89.666666666666671</v>
      </c>
      <c r="J238" s="48"/>
      <c r="K238" s="49"/>
      <c r="L238" s="50"/>
      <c r="O238" s="46" t="str">
        <f>D238</f>
        <v>TEA</v>
      </c>
    </row>
    <row r="239" spans="1:16" x14ac:dyDescent="0.2">
      <c r="A239" s="44" t="s">
        <v>151</v>
      </c>
      <c r="B239" s="78">
        <v>21520</v>
      </c>
      <c r="C239" s="13" t="s">
        <v>1304</v>
      </c>
      <c r="D239" s="82" t="s">
        <v>69</v>
      </c>
      <c r="E239" s="47" t="s">
        <v>15</v>
      </c>
      <c r="F239" s="13">
        <v>0</v>
      </c>
      <c r="G239" s="70">
        <v>64.66</v>
      </c>
      <c r="H239" s="47">
        <f>IF(LEFT(E239,2)="DH",1,IF(LEFT(E239,2)="CA",2,IF(LEFT(E239,2)="1B",3,IF(LEFT(E239,2)="2B",4,IF(LEFT(E239,2)="3B",5,IF(LEFT(E239,2)="SS",6,IF(LEFT(E239,2)="LF",7,IF(LEFT(E239,2)="CF",8,IF(LEFT(E239,2)="RF",9,IF(LEFT(E239,2)="SP",10,IF(LEFT(E239,2)="RP",11,12)))))))))))</f>
        <v>11</v>
      </c>
      <c r="I239" s="53">
        <f>IF($G239="NC","NC",IF(OR(LEFT(E239,2)="RP",LEFT(E239,2)="SP"),ROUNDDOWN($G239*1.05,0)+IF($G239*1.05-ROUNDDOWN($G239*1.05,0)&gt;=2/3,2/3,IF($G239*1.05-ROUNDDOWN($G239*1.05,0)&gt;=1/3,1/3,0)),ROUNDDOWN($G239*1.05,0)))</f>
        <v>67.666666666666671</v>
      </c>
      <c r="J239" s="48"/>
      <c r="K239" s="48"/>
      <c r="L239" s="50"/>
      <c r="O239" s="46" t="str">
        <f>D239</f>
        <v>OAA</v>
      </c>
    </row>
    <row r="240" spans="1:16" x14ac:dyDescent="0.2">
      <c r="A240" s="44" t="s">
        <v>151</v>
      </c>
      <c r="B240" s="78">
        <v>21537</v>
      </c>
      <c r="C240" s="13" t="s">
        <v>1310</v>
      </c>
      <c r="D240" s="82" t="s">
        <v>24</v>
      </c>
      <c r="E240" s="47" t="s">
        <v>528</v>
      </c>
      <c r="F240" s="13">
        <v>2</v>
      </c>
      <c r="G240" s="70">
        <v>67.66</v>
      </c>
      <c r="H240" s="47">
        <f>IF(LEFT(E240,2)="DH",1,IF(LEFT(E240,2)="CA",2,IF(LEFT(E240,2)="1B",3,IF(LEFT(E240,2)="2B",4,IF(LEFT(E240,2)="3B",5,IF(LEFT(E240,2)="SS",6,IF(LEFT(E240,2)="LF",7,IF(LEFT(E240,2)="CF",8,IF(LEFT(E240,2)="RF",9,IF(LEFT(E240,2)="SP",10,IF(LEFT(E240,2)="RP",11,12)))))))))))</f>
        <v>11</v>
      </c>
      <c r="I240" s="53">
        <f>IF($G240="NC","NC",IF(OR(LEFT(E240,2)="RP",LEFT(E240,2)="SP"),ROUNDDOWN($G240*1.05,0)+IF($G240*1.05-ROUNDDOWN($G240*1.05,0)&gt;=2/3,2/3,IF($G240*1.05-ROUNDDOWN($G240*1.05,0)&gt;=1/3,1/3,0)),ROUNDDOWN($G240*1.05,0)))</f>
        <v>71</v>
      </c>
      <c r="J240" s="48"/>
      <c r="K240" s="48"/>
      <c r="L240" s="50"/>
      <c r="O240" s="46" t="str">
        <f>D240</f>
        <v>KCA</v>
      </c>
    </row>
    <row r="241" spans="1:16" x14ac:dyDescent="0.2">
      <c r="A241" s="44" t="s">
        <v>151</v>
      </c>
      <c r="B241" s="78">
        <v>22191</v>
      </c>
      <c r="C241" s="13" t="s">
        <v>1368</v>
      </c>
      <c r="D241" s="82" t="s">
        <v>139</v>
      </c>
      <c r="E241" s="47" t="s">
        <v>528</v>
      </c>
      <c r="F241" s="13">
        <v>6</v>
      </c>
      <c r="G241" s="70">
        <v>50.66</v>
      </c>
      <c r="H241" s="51">
        <f>IF(LEFT(E241,2)="DH",1,IF(LEFT(E241,2)="CA",2,IF(LEFT(E241,2)="1B",3,IF(LEFT(E241,2)="2B",4,IF(LEFT(E241,2)="3B",5,IF(LEFT(E241,2)="SS",6,IF(LEFT(E241,2)="LF",7,IF(LEFT(E241,2)="CF",8,IF(LEFT(E241,2)="RF",9,IF(LEFT(E241,2)="SP",10,IF(LEFT(E241,2)="RP",11,12)))))))))))</f>
        <v>11</v>
      </c>
      <c r="I241" s="53">
        <f>IF($G241="NC","NC",IF(OR(LEFT(E241,2)="RP",LEFT(E241,2)="SP"),ROUNDDOWN($G241*1.05,0)+IF($G241*1.05-ROUNDDOWN($G241*1.05,0)&gt;=2/3,2/3,IF($G241*1.05-ROUNDDOWN($G241*1.05,0)&gt;=1/3,1/3,0)),ROUNDDOWN($G241*1.05,0)))</f>
        <v>53</v>
      </c>
      <c r="J241" s="48"/>
      <c r="K241" s="48"/>
      <c r="L241" s="50"/>
      <c r="O241" s="46" t="str">
        <f>D241</f>
        <v>MLN</v>
      </c>
    </row>
    <row r="242" spans="1:16" x14ac:dyDescent="0.2">
      <c r="A242" s="44" t="s">
        <v>152</v>
      </c>
      <c r="B242" s="55">
        <v>11739</v>
      </c>
      <c r="C242" s="13" t="s">
        <v>641</v>
      </c>
      <c r="D242" s="84" t="s">
        <v>122</v>
      </c>
      <c r="E242" s="47" t="s">
        <v>165</v>
      </c>
      <c r="F242" s="48"/>
      <c r="G242" s="69">
        <v>502</v>
      </c>
      <c r="H242" s="47">
        <f>IF(LEFT(E242,2)="DH",1,IF(LEFT(E242,2)="CA",2,IF(LEFT(E242,2)="1B",3,IF(LEFT(E242,2)="2B",4,IF(LEFT(E242,2)="3B",5,IF(LEFT(E242,2)="SS",6,IF(LEFT(E242,2)="LF",7,IF(LEFT(E242,2)="CF",8,IF(LEFT(E242,2)="RF",9,IF(LEFT(E242,2)="SP",10,IF(LEFT(E242,2)="RP",11,12)))))))))))</f>
        <v>2</v>
      </c>
      <c r="I242" s="53">
        <f>IF($G242="NC","NC",IF(OR(LEFT(E242,2)="RP",LEFT(E242,2)="SP"),ROUNDDOWN($G242*1.05,0)+IF($G242*1.05-ROUNDDOWN($G242*1.05,0)&gt;=2/3,2/3,IF($G242*1.05-ROUNDDOWN($G242*1.05,0)&gt;=1/3,1/3,0)),ROUNDDOWN($G242*1.05,0)))</f>
        <v>527</v>
      </c>
      <c r="J242" s="48"/>
      <c r="K242" s="49"/>
      <c r="L242" s="50"/>
      <c r="O242" s="46" t="str">
        <f>D242</f>
        <v>PHN</v>
      </c>
    </row>
    <row r="243" spans="1:16" x14ac:dyDescent="0.2">
      <c r="A243" s="44" t="s">
        <v>152</v>
      </c>
      <c r="B243" s="55">
        <v>15271</v>
      </c>
      <c r="C243" s="13" t="s">
        <v>806</v>
      </c>
      <c r="D243" s="76" t="str">
        <f>P243</f>
        <v>CIN/OAA</v>
      </c>
      <c r="E243" s="47" t="s">
        <v>165</v>
      </c>
      <c r="F243" s="48"/>
      <c r="G243" s="69">
        <v>103</v>
      </c>
      <c r="H243" s="47">
        <f>IF(LEFT(E243,2)="DH",1,IF(LEFT(E243,2)="CA",2,IF(LEFT(E243,2)="1B",3,IF(LEFT(E243,2)="2B",4,IF(LEFT(E243,2)="3B",5,IF(LEFT(E243,2)="SS",6,IF(LEFT(E243,2)="LF",7,IF(LEFT(E243,2)="CF",8,IF(LEFT(E243,2)="RF",9,IF(LEFT(E243,2)="SP",10,IF(LEFT(E243,2)="RP",11,12)))))))))))</f>
        <v>2</v>
      </c>
      <c r="I243" s="53">
        <f>IF($G243="NC","NC",IF(OR(LEFT(E243,2)="RP",LEFT(E243,2)="SP"),ROUNDDOWN($G243*1.05,0)+IF($G243*1.05-ROUNDDOWN($G243*1.05,0)&gt;=2/3,2/3,IF($G243*1.05-ROUNDDOWN($G243*1.05,0)&gt;=1/3,1/3,0)),ROUNDDOWN($G243*1.05,0)))</f>
        <v>108</v>
      </c>
      <c r="J243" s="48"/>
      <c r="K243" s="49"/>
      <c r="L243" s="50"/>
      <c r="O243" s="46" t="str">
        <f>D243</f>
        <v>CIN/OAA</v>
      </c>
      <c r="P243" s="46" t="s">
        <v>364</v>
      </c>
    </row>
    <row r="244" spans="1:16" x14ac:dyDescent="0.2">
      <c r="A244" s="44" t="s">
        <v>152</v>
      </c>
      <c r="B244" s="55">
        <v>15674</v>
      </c>
      <c r="C244" s="13" t="s">
        <v>828</v>
      </c>
      <c r="D244" s="84" t="s">
        <v>68</v>
      </c>
      <c r="E244" s="47" t="s">
        <v>165</v>
      </c>
      <c r="F244" s="48"/>
      <c r="G244" s="69">
        <v>133</v>
      </c>
      <c r="H244" s="47">
        <f>IF(LEFT(E244,2)="DH",1,IF(LEFT(E244,2)="CA",2,IF(LEFT(E244,2)="1B",3,IF(LEFT(E244,2)="2B",4,IF(LEFT(E244,2)="3B",5,IF(LEFT(E244,2)="SS",6,IF(LEFT(E244,2)="LF",7,IF(LEFT(E244,2)="CF",8,IF(LEFT(E244,2)="RF",9,IF(LEFT(E244,2)="SP",10,IF(LEFT(E244,2)="RP",11,12)))))))))))</f>
        <v>2</v>
      </c>
      <c r="I244" s="53">
        <f>IF($G244="NC","NC",IF(OR(LEFT(E244,2)="RP",LEFT(E244,2)="SP"),ROUNDDOWN($G244*1.05,0)+IF($G244*1.05-ROUNDDOWN($G244*1.05,0)&gt;=2/3,2/3,IF($G244*1.05-ROUNDDOWN($G244*1.05,0)&gt;=1/3,1/3,0)),ROUNDDOWN($G244*1.05,0)))</f>
        <v>139</v>
      </c>
      <c r="J244" s="48"/>
      <c r="K244" s="49"/>
      <c r="L244" s="50"/>
      <c r="O244" s="46" t="str">
        <f>D244</f>
        <v>CHN</v>
      </c>
    </row>
    <row r="245" spans="1:16" x14ac:dyDescent="0.2">
      <c r="A245" s="44" t="s">
        <v>152</v>
      </c>
      <c r="B245" s="55">
        <v>21646</v>
      </c>
      <c r="C245" s="13" t="s">
        <v>1329</v>
      </c>
      <c r="D245" s="84" t="s">
        <v>122</v>
      </c>
      <c r="E245" s="47" t="s">
        <v>165</v>
      </c>
      <c r="F245" s="48"/>
      <c r="G245" s="69">
        <v>105</v>
      </c>
      <c r="H245" s="47">
        <f>IF(LEFT(E245,2)="DH",1,IF(LEFT(E245,2)="CA",2,IF(LEFT(E245,2)="1B",3,IF(LEFT(E245,2)="2B",4,IF(LEFT(E245,2)="3B",5,IF(LEFT(E245,2)="SS",6,IF(LEFT(E245,2)="LF",7,IF(LEFT(E245,2)="CF",8,IF(LEFT(E245,2)="RF",9,IF(LEFT(E245,2)="SP",10,IF(LEFT(E245,2)="RP",11,12)))))))))))</f>
        <v>2</v>
      </c>
      <c r="I245" s="53">
        <f>IF($G245="NC","NC",IF(OR(LEFT(E245,2)="RP",LEFT(E245,2)="SP"),ROUNDDOWN($G245*1.05,0)+IF($G245*1.05-ROUNDDOWN($G245*1.05,0)&gt;=2/3,2/3,IF($G245*1.05-ROUNDDOWN($G245*1.05,0)&gt;=1/3,1/3,0)),ROUNDDOWN($G245*1.05,0)))</f>
        <v>110</v>
      </c>
      <c r="J245" s="48"/>
      <c r="K245" s="49"/>
      <c r="L245" s="50"/>
      <c r="O245" s="46" t="str">
        <f>D245</f>
        <v>PHN</v>
      </c>
    </row>
    <row r="246" spans="1:16" x14ac:dyDescent="0.2">
      <c r="A246" s="44" t="s">
        <v>152</v>
      </c>
      <c r="B246" s="55">
        <v>18839</v>
      </c>
      <c r="C246" s="13" t="s">
        <v>1032</v>
      </c>
      <c r="D246" s="76" t="str">
        <f>P246</f>
        <v>ARN/SEA</v>
      </c>
      <c r="E246" s="47" t="s">
        <v>4</v>
      </c>
      <c r="F246" s="48"/>
      <c r="G246" s="69">
        <v>543</v>
      </c>
      <c r="H246" s="47">
        <f>IF(LEFT(E246,2)="DH",1,IF(LEFT(E246,2)="CA",2,IF(LEFT(E246,2)="1B",3,IF(LEFT(E246,2)="2B",4,IF(LEFT(E246,2)="3B",5,IF(LEFT(E246,2)="SS",6,IF(LEFT(E246,2)="LF",7,IF(LEFT(E246,2)="CF",8,IF(LEFT(E246,2)="RF",9,IF(LEFT(E246,2)="SP",10,IF(LEFT(E246,2)="RP",11,12)))))))))))</f>
        <v>3</v>
      </c>
      <c r="I246" s="53">
        <f>IF($G246="NC","NC",IF(OR(LEFT(E246,2)="RP",LEFT(E246,2)="SP"),ROUNDDOWN($G246*1.05,0)+IF($G246*1.05-ROUNDDOWN($G246*1.05,0)&gt;=2/3,2/3,IF($G246*1.05-ROUNDDOWN($G246*1.05,0)&gt;=1/3,1/3,0)),ROUNDDOWN($G246*1.05,0)))</f>
        <v>570</v>
      </c>
      <c r="J246" s="48"/>
      <c r="K246" s="49"/>
      <c r="L246" s="50"/>
      <c r="O246" s="46" t="str">
        <f>D246</f>
        <v>ARN/SEA</v>
      </c>
      <c r="P246" s="46" t="s">
        <v>328</v>
      </c>
    </row>
    <row r="247" spans="1:16" x14ac:dyDescent="0.2">
      <c r="A247" s="44" t="s">
        <v>152</v>
      </c>
      <c r="B247" s="55">
        <v>29794</v>
      </c>
      <c r="C247" s="13" t="s">
        <v>1895</v>
      </c>
      <c r="D247" s="84" t="s">
        <v>124</v>
      </c>
      <c r="E247" s="47" t="s">
        <v>4</v>
      </c>
      <c r="F247" s="47"/>
      <c r="G247" s="69">
        <v>470</v>
      </c>
      <c r="H247" s="47">
        <f>IF(LEFT(E247,2)="DH",1,IF(LEFT(E247,2)="CA",2,IF(LEFT(E247,2)="1B",3,IF(LEFT(E247,2)="2B",4,IF(LEFT(E247,2)="3B",5,IF(LEFT(E247,2)="SS",6,IF(LEFT(E247,2)="LF",7,IF(LEFT(E247,2)="CF",8,IF(LEFT(E247,2)="RF",9,IF(LEFT(E247,2)="SP",10,IF(LEFT(E247,2)="RP",11,12)))))))))))</f>
        <v>3</v>
      </c>
      <c r="I247" s="53">
        <f>IF($G247="NC","NC",IF(OR(LEFT(E247,2)="RP",LEFT(E247,2)="SP"),ROUNDDOWN($G247*1.05,0)+IF($G247*1.05-ROUNDDOWN($G247*1.05,0)&gt;=2/3,2/3,IF($G247*1.05-ROUNDDOWN($G247*1.05,0)&gt;=1/3,1/3,0)),ROUNDDOWN($G247*1.05,0)))</f>
        <v>493</v>
      </c>
      <c r="J247" s="48"/>
      <c r="K247" s="49"/>
      <c r="L247" s="50"/>
      <c r="O247" s="46" t="str">
        <f>D247</f>
        <v>CLA</v>
      </c>
    </row>
    <row r="248" spans="1:16" x14ac:dyDescent="0.2">
      <c r="A248" s="44" t="s">
        <v>152</v>
      </c>
      <c r="B248" s="55">
        <v>19950</v>
      </c>
      <c r="C248" s="13" t="s">
        <v>1170</v>
      </c>
      <c r="D248" s="84" t="s">
        <v>120</v>
      </c>
      <c r="E248" s="51" t="s">
        <v>6</v>
      </c>
      <c r="F248" s="48"/>
      <c r="G248" s="69">
        <v>329</v>
      </c>
      <c r="H248" s="51">
        <f>IF(LEFT(E248,2)="DH",1,IF(LEFT(E248,2)="CA",2,IF(LEFT(E248,2)="1B",3,IF(LEFT(E248,2)="2B",4,IF(LEFT(E248,2)="3B",5,IF(LEFT(E248,2)="SS",6,IF(LEFT(E248,2)="LF",7,IF(LEFT(E248,2)="CF",8,IF(LEFT(E248,2)="RF",9,IF(LEFT(E248,2)="SP",10,IF(LEFT(E248,2)="RP",11,12)))))))))))</f>
        <v>4</v>
      </c>
      <c r="I248" s="53">
        <f>IF($G248="NC","NC",IF(OR(LEFT(E248,2)="RP",LEFT(E248,2)="SP"),ROUNDDOWN($G248*1.05,0)+IF($G248*1.05-ROUNDDOWN($G248*1.05,0)&gt;=2/3,2/3,IF($G248*1.05-ROUNDDOWN($G248*1.05,0)&gt;=1/3,1/3,0)),ROUNDDOWN($G248*1.05,0)))</f>
        <v>345</v>
      </c>
      <c r="J248" s="48"/>
      <c r="K248" s="48"/>
      <c r="L248" s="50"/>
      <c r="O248" s="46" t="str">
        <f>D248</f>
        <v>TOA</v>
      </c>
    </row>
    <row r="249" spans="1:16" x14ac:dyDescent="0.2">
      <c r="A249" s="44" t="s">
        <v>152</v>
      </c>
      <c r="B249" s="55">
        <v>25180</v>
      </c>
      <c r="C249" s="13" t="s">
        <v>1566</v>
      </c>
      <c r="D249" s="84" t="s">
        <v>124</v>
      </c>
      <c r="E249" s="51" t="s">
        <v>72</v>
      </c>
      <c r="F249" s="52"/>
      <c r="G249" s="69">
        <v>379</v>
      </c>
      <c r="H249" s="51">
        <f>IF(LEFT(E249,2)="DH",1,IF(LEFT(E249,2)="CA",2,IF(LEFT(E249,2)="1B",3,IF(LEFT(E249,2)="2B",4,IF(LEFT(E249,2)="3B",5,IF(LEFT(E249,2)="SS",6,IF(LEFT(E249,2)="LF",7,IF(LEFT(E249,2)="CF",8,IF(LEFT(E249,2)="RF",9,IF(LEFT(E249,2)="SP",10,IF(LEFT(E249,2)="RP",11,12)))))))))))</f>
        <v>4</v>
      </c>
      <c r="I249" s="53">
        <f>IF($G249="NC","NC",IF(OR(LEFT(E249,2)="RP",LEFT(E249,2)="SP"),ROUNDDOWN($G249*1.05,0)+IF($G249*1.05-ROUNDDOWN($G249*1.05,0)&gt;=2/3,2/3,IF($G249*1.05-ROUNDDOWN($G249*1.05,0)&gt;=1/3,1/3,0)),ROUNDDOWN($G249*1.05,0)))</f>
        <v>397</v>
      </c>
      <c r="J249" s="48"/>
      <c r="K249" s="48"/>
      <c r="L249" s="50"/>
      <c r="O249" s="46" t="str">
        <f>D249</f>
        <v>CLA</v>
      </c>
    </row>
    <row r="250" spans="1:16" x14ac:dyDescent="0.2">
      <c r="A250" s="44" t="s">
        <v>152</v>
      </c>
      <c r="B250" s="55">
        <v>13510</v>
      </c>
      <c r="C250" s="13" t="s">
        <v>719</v>
      </c>
      <c r="D250" s="84" t="s">
        <v>124</v>
      </c>
      <c r="E250" s="47" t="s">
        <v>8</v>
      </c>
      <c r="F250" s="48"/>
      <c r="G250" s="69">
        <v>593</v>
      </c>
      <c r="H250" s="47">
        <f>IF(LEFT(E250,2)="DH",1,IF(LEFT(E250,2)="CA",2,IF(LEFT(E250,2)="1B",3,IF(LEFT(E250,2)="2B",4,IF(LEFT(E250,2)="3B",5,IF(LEFT(E250,2)="SS",6,IF(LEFT(E250,2)="LF",7,IF(LEFT(E250,2)="CF",8,IF(LEFT(E250,2)="RF",9,IF(LEFT(E250,2)="SP",10,IF(LEFT(E250,2)="RP",11,12)))))))))))</f>
        <v>5</v>
      </c>
      <c r="I250" s="53">
        <f>IF($G250="NC","NC",IF(OR(LEFT(E250,2)="RP",LEFT(E250,2)="SP"),ROUNDDOWN($G250*1.05,0)+IF($G250*1.05-ROUNDDOWN($G250*1.05,0)&gt;=2/3,2/3,IF($G250*1.05-ROUNDDOWN($G250*1.05,0)&gt;=1/3,1/3,0)),ROUNDDOWN($G250*1.05,0)))</f>
        <v>622</v>
      </c>
      <c r="J250" s="48"/>
      <c r="K250" s="49"/>
      <c r="L250" s="50"/>
      <c r="O250" s="46" t="str">
        <f>D250</f>
        <v>CLA</v>
      </c>
    </row>
    <row r="251" spans="1:16" x14ac:dyDescent="0.2">
      <c r="A251" s="44" t="s">
        <v>152</v>
      </c>
      <c r="B251" s="55">
        <v>21707</v>
      </c>
      <c r="C251" s="13" t="s">
        <v>1334</v>
      </c>
      <c r="D251" s="84" t="s">
        <v>67</v>
      </c>
      <c r="E251" s="47" t="s">
        <v>8</v>
      </c>
      <c r="F251" s="48"/>
      <c r="G251" s="69">
        <v>107</v>
      </c>
      <c r="H251" s="47">
        <f>IF(LEFT(E251,2)="DH",1,IF(LEFT(E251,2)="CA",2,IF(LEFT(E251,2)="1B",3,IF(LEFT(E251,2)="2B",4,IF(LEFT(E251,2)="3B",5,IF(LEFT(E251,2)="SS",6,IF(LEFT(E251,2)="LF",7,IF(LEFT(E251,2)="CF",8,IF(LEFT(E251,2)="RF",9,IF(LEFT(E251,2)="SP",10,IF(LEFT(E251,2)="RP",11,12)))))))))))</f>
        <v>5</v>
      </c>
      <c r="I251" s="53">
        <f>IF($G251="NC","NC",IF(OR(LEFT(E251,2)="RP",LEFT(E251,2)="SP"),ROUNDDOWN($G251*1.05,0)+IF($G251*1.05-ROUNDDOWN($G251*1.05,0)&gt;=2/3,2/3,IF($G251*1.05-ROUNDDOWN($G251*1.05,0)&gt;=1/3,1/3,0)),ROUNDDOWN($G251*1.05,0)))</f>
        <v>112</v>
      </c>
      <c r="J251" s="48"/>
      <c r="K251" s="49"/>
      <c r="L251" s="50"/>
      <c r="O251" s="46" t="str">
        <f>D251</f>
        <v>NYA</v>
      </c>
    </row>
    <row r="252" spans="1:16" x14ac:dyDescent="0.2">
      <c r="A252" s="44" t="s">
        <v>152</v>
      </c>
      <c r="B252" s="55">
        <v>23698</v>
      </c>
      <c r="C252" s="13" t="s">
        <v>1476</v>
      </c>
      <c r="D252" s="84" t="s">
        <v>22</v>
      </c>
      <c r="E252" s="51" t="s">
        <v>8</v>
      </c>
      <c r="F252" s="48"/>
      <c r="G252" s="69">
        <v>168</v>
      </c>
      <c r="H252" s="51">
        <f>IF(LEFT(E252,2)="DH",1,IF(LEFT(E252,2)="CA",2,IF(LEFT(E252,2)="1B",3,IF(LEFT(E252,2)="2B",4,IF(LEFT(E252,2)="3B",5,IF(LEFT(E252,2)="SS",6,IF(LEFT(E252,2)="LF",7,IF(LEFT(E252,2)="CF",8,IF(LEFT(E252,2)="RF",9,IF(LEFT(E252,2)="SP",10,IF(LEFT(E252,2)="RP",11,12)))))))))))</f>
        <v>5</v>
      </c>
      <c r="I252" s="53">
        <f>IF($G252="NC","NC",IF(OR(LEFT(E252,2)="RP",LEFT(E252,2)="SP"),ROUNDDOWN($G252*1.05,0)+IF($G252*1.05-ROUNDDOWN($G252*1.05,0)&gt;=2/3,2/3,IF($G252*1.05-ROUNDDOWN($G252*1.05,0)&gt;=1/3,1/3,0)),ROUNDDOWN($G252*1.05,0)))</f>
        <v>176</v>
      </c>
      <c r="J252" s="48"/>
      <c r="K252" s="48"/>
      <c r="L252" s="50"/>
      <c r="O252" s="46" t="str">
        <f>D252</f>
        <v>NYN</v>
      </c>
    </row>
    <row r="253" spans="1:16" x14ac:dyDescent="0.2">
      <c r="A253" s="44" t="s">
        <v>152</v>
      </c>
      <c r="B253" s="55">
        <v>29788</v>
      </c>
      <c r="C253" s="13" t="s">
        <v>1894</v>
      </c>
      <c r="D253" s="84" t="s">
        <v>69</v>
      </c>
      <c r="E253" s="51" t="s">
        <v>8</v>
      </c>
      <c r="F253" s="48"/>
      <c r="G253" s="69">
        <v>73</v>
      </c>
      <c r="H253" s="51">
        <f>IF(LEFT(E253,2)="DH",1,IF(LEFT(E253,2)="CA",2,IF(LEFT(E253,2)="1B",3,IF(LEFT(E253,2)="2B",4,IF(LEFT(E253,2)="3B",5,IF(LEFT(E253,2)="SS",6,IF(LEFT(E253,2)="LF",7,IF(LEFT(E253,2)="CF",8,IF(LEFT(E253,2)="RF",9,IF(LEFT(E253,2)="SP",10,IF(LEFT(E253,2)="RP",11,12)))))))))))</f>
        <v>5</v>
      </c>
      <c r="I253" s="53">
        <f>IF($G253="NC","NC",IF(OR(LEFT(E253,2)="RP",LEFT(E253,2)="SP"),ROUNDDOWN($G253*1.05,0)+IF($G253*1.05-ROUNDDOWN($G253*1.05,0)&gt;=2/3,2/3,IF($G253*1.05-ROUNDDOWN($G253*1.05,0)&gt;=1/3,1/3,0)),ROUNDDOWN($G253*1.05,0)))</f>
        <v>76</v>
      </c>
      <c r="J253" s="48"/>
      <c r="K253" s="48"/>
      <c r="L253" s="50"/>
      <c r="O253" s="46" t="str">
        <f>D253</f>
        <v>OAA</v>
      </c>
    </row>
    <row r="254" spans="1:16" x14ac:dyDescent="0.2">
      <c r="A254" s="44" t="s">
        <v>152</v>
      </c>
      <c r="B254" s="55">
        <v>12916</v>
      </c>
      <c r="C254" s="13" t="s">
        <v>686</v>
      </c>
      <c r="D254" s="84" t="s">
        <v>22</v>
      </c>
      <c r="E254" s="47" t="s">
        <v>9</v>
      </c>
      <c r="F254" s="48"/>
      <c r="G254" s="69">
        <v>644</v>
      </c>
      <c r="H254" s="47">
        <f>IF(LEFT(E254,2)="DH",1,IF(LEFT(E254,2)="CA",2,IF(LEFT(E254,2)="1B",3,IF(LEFT(E254,2)="2B",4,IF(LEFT(E254,2)="3B",5,IF(LEFT(E254,2)="SS",6,IF(LEFT(E254,2)="LF",7,IF(LEFT(E254,2)="CF",8,IF(LEFT(E254,2)="RF",9,IF(LEFT(E254,2)="SP",10,IF(LEFT(E254,2)="RP",11,12)))))))))))</f>
        <v>6</v>
      </c>
      <c r="I254" s="53">
        <f>IF($G254="NC","NC",IF(OR(LEFT(E254,2)="RP",LEFT(E254,2)="SP"),ROUNDDOWN($G254*1.05,0)+IF($G254*1.05-ROUNDDOWN($G254*1.05,0)&gt;=2/3,2/3,IF($G254*1.05-ROUNDDOWN($G254*1.05,0)&gt;=1/3,1/3,0)),ROUNDDOWN($G254*1.05,0)))</f>
        <v>676</v>
      </c>
      <c r="J254" s="48"/>
      <c r="K254" s="49"/>
      <c r="L254" s="50"/>
      <c r="O254" s="46" t="str">
        <f>D254</f>
        <v>NYN</v>
      </c>
    </row>
    <row r="255" spans="1:16" x14ac:dyDescent="0.2">
      <c r="A255" s="44" t="s">
        <v>152</v>
      </c>
      <c r="B255" s="55">
        <v>24610</v>
      </c>
      <c r="C255" s="13" t="s">
        <v>1527</v>
      </c>
      <c r="D255" s="84" t="s">
        <v>124</v>
      </c>
      <c r="E255" s="47" t="s">
        <v>10</v>
      </c>
      <c r="F255" s="48"/>
      <c r="G255" s="69">
        <v>625</v>
      </c>
      <c r="H255" s="47">
        <f>IF(LEFT(E255,2)="DH",1,IF(LEFT(E255,2)="CA",2,IF(LEFT(E255,2)="1B",3,IF(LEFT(E255,2)="2B",4,IF(LEFT(E255,2)="3B",5,IF(LEFT(E255,2)="SS",6,IF(LEFT(E255,2)="LF",7,IF(LEFT(E255,2)="CF",8,IF(LEFT(E255,2)="RF",9,IF(LEFT(E255,2)="SP",10,IF(LEFT(E255,2)="RP",11,12)))))))))))</f>
        <v>7</v>
      </c>
      <c r="I255" s="53">
        <f>IF($G255="NC","NC",IF(OR(LEFT(E255,2)="RP",LEFT(E255,2)="SP"),ROUNDDOWN($G255*1.05,0)+IF($G255*1.05-ROUNDDOWN($G255*1.05,0)&gt;=2/3,2/3,IF($G255*1.05-ROUNDDOWN($G255*1.05,0)&gt;=1/3,1/3,0)),ROUNDDOWN($G255*1.05,0)))</f>
        <v>656</v>
      </c>
      <c r="J255" s="48"/>
      <c r="K255" s="48"/>
      <c r="L255" s="50"/>
      <c r="O255" s="46" t="str">
        <f>D255</f>
        <v>CLA</v>
      </c>
    </row>
    <row r="256" spans="1:16" x14ac:dyDescent="0.2">
      <c r="A256" s="44" t="s">
        <v>152</v>
      </c>
      <c r="B256" s="55">
        <v>17929</v>
      </c>
      <c r="C256" s="13" t="s">
        <v>974</v>
      </c>
      <c r="D256" s="76" t="str">
        <f>P256</f>
        <v>BAA/NYN</v>
      </c>
      <c r="E256" s="47" t="s">
        <v>20</v>
      </c>
      <c r="F256" s="48"/>
      <c r="G256" s="69">
        <v>435</v>
      </c>
      <c r="H256" s="47">
        <f>IF(LEFT(E256,2)="DH",1,IF(LEFT(E256,2)="CA",2,IF(LEFT(E256,2)="1B",3,IF(LEFT(E256,2)="2B",4,IF(LEFT(E256,2)="3B",5,IF(LEFT(E256,2)="SS",6,IF(LEFT(E256,2)="LF",7,IF(LEFT(E256,2)="CF",8,IF(LEFT(E256,2)="RF",9,IF(LEFT(E256,2)="SP",10,IF(LEFT(E256,2)="RP",11,12)))))))))))</f>
        <v>8</v>
      </c>
      <c r="I256" s="53">
        <f>IF($G256="NC","NC",IF(OR(LEFT(E256,2)="RP",LEFT(E256,2)="SP"),ROUNDDOWN($G256*1.05,0)+IF($G256*1.05-ROUNDDOWN($G256*1.05,0)&gt;=2/3,2/3,IF($G256*1.05-ROUNDDOWN($G256*1.05,0)&gt;=1/3,1/3,0)),ROUNDDOWN($G256*1.05,0)))</f>
        <v>456</v>
      </c>
      <c r="J256" s="48"/>
      <c r="K256" s="49"/>
      <c r="L256" s="50"/>
      <c r="O256" s="46" t="str">
        <f>D256</f>
        <v>BAA/NYN</v>
      </c>
      <c r="P256" s="46" t="s">
        <v>384</v>
      </c>
    </row>
    <row r="257" spans="1:16" x14ac:dyDescent="0.2">
      <c r="A257" s="44" t="s">
        <v>152</v>
      </c>
      <c r="B257" s="55">
        <v>18900</v>
      </c>
      <c r="C257" s="13" t="s">
        <v>1037</v>
      </c>
      <c r="D257" s="76" t="str">
        <f>P257</f>
        <v>TEA/SEA</v>
      </c>
      <c r="E257" s="47" t="s">
        <v>126</v>
      </c>
      <c r="F257" s="48"/>
      <c r="G257" s="69">
        <v>171</v>
      </c>
      <c r="H257" s="47">
        <f>IF(LEFT(E257,2)="DH",1,IF(LEFT(E257,2)="CA",2,IF(LEFT(E257,2)="1B",3,IF(LEFT(E257,2)="2B",4,IF(LEFT(E257,2)="3B",5,IF(LEFT(E257,2)="SS",6,IF(LEFT(E257,2)="LF",7,IF(LEFT(E257,2)="CF",8,IF(LEFT(E257,2)="RF",9,IF(LEFT(E257,2)="SP",10,IF(LEFT(E257,2)="RP",11,12)))))))))))</f>
        <v>8</v>
      </c>
      <c r="I257" s="53">
        <f>IF($G257="NC","NC",IF(OR(LEFT(E257,2)="RP",LEFT(E257,2)="SP"),ROUNDDOWN($G257*1.05,0)+IF($G257*1.05-ROUNDDOWN($G257*1.05,0)&gt;=2/3,2/3,IF($G257*1.05-ROUNDDOWN($G257*1.05,0)&gt;=1/3,1/3,0)),ROUNDDOWN($G257*1.05,0)))</f>
        <v>179</v>
      </c>
      <c r="J257" s="48"/>
      <c r="K257" s="49"/>
      <c r="L257" s="50"/>
      <c r="O257" s="46" t="str">
        <f>D257</f>
        <v>TEA/SEA</v>
      </c>
      <c r="P257" s="46" t="s">
        <v>450</v>
      </c>
    </row>
    <row r="258" spans="1:16" x14ac:dyDescent="0.2">
      <c r="A258" s="44" t="s">
        <v>152</v>
      </c>
      <c r="B258" s="55">
        <v>26540</v>
      </c>
      <c r="C258" s="13" t="s">
        <v>1722</v>
      </c>
      <c r="D258" s="84" t="s">
        <v>124</v>
      </c>
      <c r="E258" s="51" t="s">
        <v>342</v>
      </c>
      <c r="F258" s="48"/>
      <c r="G258" s="69">
        <v>446</v>
      </c>
      <c r="H258" s="51">
        <f>IF(LEFT(E258,2)="DH",1,IF(LEFT(E258,2)="CA",2,IF(LEFT(E258,2)="1B",3,IF(LEFT(E258,2)="2B",4,IF(LEFT(E258,2)="3B",5,IF(LEFT(E258,2)="SS",6,IF(LEFT(E258,2)="LF",7,IF(LEFT(E258,2)="CF",8,IF(LEFT(E258,2)="RF",9,IF(LEFT(E258,2)="SP",10,IF(LEFT(E258,2)="RP",11,12)))))))))))</f>
        <v>8</v>
      </c>
      <c r="I258" s="53">
        <f>IF($G258="NC","NC",IF(OR(LEFT(E258,2)="RP",LEFT(E258,2)="SP"),ROUNDDOWN($G258*1.05,0)+IF($G258*1.05-ROUNDDOWN($G258*1.05,0)&gt;=2/3,2/3,IF($G258*1.05-ROUNDDOWN($G258*1.05,0)&gt;=1/3,1/3,0)),ROUNDDOWN($G258*1.05,0)))</f>
        <v>468</v>
      </c>
      <c r="J258" s="48"/>
      <c r="K258" s="48"/>
      <c r="L258" s="50"/>
      <c r="O258" s="46" t="str">
        <f>D258</f>
        <v>CLA</v>
      </c>
    </row>
    <row r="259" spans="1:16" x14ac:dyDescent="0.2">
      <c r="A259" s="44" t="s">
        <v>152</v>
      </c>
      <c r="B259" s="55">
        <v>12856</v>
      </c>
      <c r="C259" s="13" t="s">
        <v>681</v>
      </c>
      <c r="D259" s="84" t="s">
        <v>120</v>
      </c>
      <c r="E259" s="47" t="s">
        <v>12</v>
      </c>
      <c r="F259" s="47"/>
      <c r="G259" s="69">
        <v>498</v>
      </c>
      <c r="H259" s="47">
        <f>IF(LEFT(E259,2)="DH",1,IF(LEFT(E259,2)="CA",2,IF(LEFT(E259,2)="1B",3,IF(LEFT(E259,2)="2B",4,IF(LEFT(E259,2)="3B",5,IF(LEFT(E259,2)="SS",6,IF(LEFT(E259,2)="LF",7,IF(LEFT(E259,2)="CF",8,IF(LEFT(E259,2)="RF",9,IF(LEFT(E259,2)="SP",10,IF(LEFT(E259,2)="RP",11,12)))))))))))</f>
        <v>9</v>
      </c>
      <c r="I259" s="53">
        <f>IF($G259="NC","NC",IF(OR(LEFT(E259,2)="RP",LEFT(E259,2)="SP"),ROUNDDOWN($G259*1.05,0)+IF($G259*1.05-ROUNDDOWN($G259*1.05,0)&gt;=2/3,2/3,IF($G259*1.05-ROUNDDOWN($G259*1.05,0)&gt;=1/3,1/3,0)),ROUNDDOWN($G259*1.05,0)))</f>
        <v>522</v>
      </c>
      <c r="J259" s="48"/>
      <c r="K259" s="49"/>
      <c r="L259" s="50"/>
      <c r="O259" s="46" t="str">
        <f>D259</f>
        <v>TOA</v>
      </c>
    </row>
    <row r="260" spans="1:16" x14ac:dyDescent="0.2">
      <c r="A260" s="44" t="s">
        <v>152</v>
      </c>
      <c r="B260" s="55">
        <v>33704</v>
      </c>
      <c r="C260" s="13" t="s">
        <v>2071</v>
      </c>
      <c r="D260" s="84" t="s">
        <v>124</v>
      </c>
      <c r="E260" s="47" t="s">
        <v>529</v>
      </c>
      <c r="F260" s="48"/>
      <c r="G260" s="69">
        <v>123</v>
      </c>
      <c r="H260" s="47">
        <f>IF(LEFT(E260,2)="DH",1,IF(LEFT(E260,2)="CA",2,IF(LEFT(E260,2)="1B",3,IF(LEFT(E260,2)="2B",4,IF(LEFT(E260,2)="3B",5,IF(LEFT(E260,2)="SS",6,IF(LEFT(E260,2)="LF",7,IF(LEFT(E260,2)="CF",8,IF(LEFT(E260,2)="RF",9,IF(LEFT(E260,2)="SP",10,IF(LEFT(E260,2)="RP",11,12)))))))))))</f>
        <v>9</v>
      </c>
      <c r="I260" s="53">
        <f>IF($G260="NC","NC",IF(OR(LEFT(E260,2)="RP",LEFT(E260,2)="SP"),ROUNDDOWN($G260*1.05,0)+IF($G260*1.05-ROUNDDOWN($G260*1.05,0)&gt;=2/3,2/3,IF($G260*1.05-ROUNDDOWN($G260*1.05,0)&gt;=1/3,1/3,0)),ROUNDDOWN($G260*1.05,0)))</f>
        <v>129</v>
      </c>
      <c r="J260" s="48"/>
      <c r="K260" s="48"/>
      <c r="L260" s="50"/>
      <c r="O260" s="46" t="str">
        <f>D260</f>
        <v>CLA</v>
      </c>
    </row>
    <row r="261" spans="1:16" x14ac:dyDescent="0.2">
      <c r="A261" s="44" t="s">
        <v>152</v>
      </c>
      <c r="B261" s="78">
        <v>6902</v>
      </c>
      <c r="C261" s="13" t="s">
        <v>571</v>
      </c>
      <c r="D261" s="82" t="s">
        <v>63</v>
      </c>
      <c r="E261" s="51" t="s">
        <v>13</v>
      </c>
      <c r="F261" s="13">
        <v>10</v>
      </c>
      <c r="G261" s="70">
        <v>56</v>
      </c>
      <c r="H261" s="51">
        <f>IF(LEFT(E261,2)="DH",1,IF(LEFT(E261,2)="CA",2,IF(LEFT(E261,2)="1B",3,IF(LEFT(E261,2)="2B",4,IF(LEFT(E261,2)="3B",5,IF(LEFT(E261,2)="SS",6,IF(LEFT(E261,2)="LF",7,IF(LEFT(E261,2)="CF",8,IF(LEFT(E261,2)="RF",9,IF(LEFT(E261,2)="SP",10,IF(LEFT(E261,2)="RP",11,12)))))))))))</f>
        <v>10</v>
      </c>
      <c r="I261" s="53">
        <f>IF($G261="NC","NC",IF(OR(LEFT(E261,2)="RP",LEFT(E261,2)="SP"),ROUNDDOWN($G261*1.05,0)+IF($G261*1.05-ROUNDDOWN($G261*1.05,0)&gt;=2/3,2/3,IF($G261*1.05-ROUNDDOWN($G261*1.05,0)&gt;=1/3,1/3,0)),ROUNDDOWN($G261*1.05,0)))</f>
        <v>58.666666666666664</v>
      </c>
      <c r="J261" s="48"/>
      <c r="K261" s="48"/>
      <c r="L261" s="50"/>
      <c r="O261" s="46" t="str">
        <f>D261</f>
        <v>CHA</v>
      </c>
    </row>
    <row r="262" spans="1:16" x14ac:dyDescent="0.2">
      <c r="A262" s="44" t="s">
        <v>152</v>
      </c>
      <c r="B262" s="78">
        <v>14932</v>
      </c>
      <c r="C262" s="13" t="s">
        <v>787</v>
      </c>
      <c r="D262" s="82" t="s">
        <v>124</v>
      </c>
      <c r="E262" s="47" t="s">
        <v>13</v>
      </c>
      <c r="F262" s="13">
        <v>9</v>
      </c>
      <c r="G262" s="70">
        <v>44.66</v>
      </c>
      <c r="H262" s="51">
        <f>IF(LEFT(E262,2)="DH",1,IF(LEFT(E262,2)="CA",2,IF(LEFT(E262,2)="1B",3,IF(LEFT(E262,2)="2B",4,IF(LEFT(E262,2)="3B",5,IF(LEFT(E262,2)="SS",6,IF(LEFT(E262,2)="LF",7,IF(LEFT(E262,2)="CF",8,IF(LEFT(E262,2)="RF",9,IF(LEFT(E262,2)="SP",10,IF(LEFT(E262,2)="RP",11,12)))))))))))</f>
        <v>10</v>
      </c>
      <c r="I262" s="53">
        <f>IF($G262="NC","NC",IF(OR(LEFT(E262,2)="RP",LEFT(E262,2)="SP"),ROUNDDOWN($G262*1.05,0)+IF($G262*1.05-ROUNDDOWN($G262*1.05,0)&gt;=2/3,2/3,IF($G262*1.05-ROUNDDOWN($G262*1.05,0)&gt;=1/3,1/3,0)),ROUNDDOWN($G262*1.05,0)))</f>
        <v>46.666666666666664</v>
      </c>
      <c r="J262" s="48"/>
      <c r="K262" s="48"/>
      <c r="L262" s="50"/>
      <c r="O262" s="46" t="str">
        <f>D262</f>
        <v>CLA</v>
      </c>
    </row>
    <row r="263" spans="1:16" x14ac:dyDescent="0.2">
      <c r="A263" s="44" t="s">
        <v>152</v>
      </c>
      <c r="B263" s="78">
        <v>19427</v>
      </c>
      <c r="C263" s="13" t="s">
        <v>1091</v>
      </c>
      <c r="D263" s="82" t="s">
        <v>120</v>
      </c>
      <c r="E263" s="51" t="s">
        <v>13</v>
      </c>
      <c r="F263" s="13">
        <v>7</v>
      </c>
      <c r="G263" s="70">
        <v>40.33</v>
      </c>
      <c r="H263" s="51">
        <f>IF(LEFT(E263,2)="DH",1,IF(LEFT(E263,2)="CA",2,IF(LEFT(E263,2)="1B",3,IF(LEFT(E263,2)="2B",4,IF(LEFT(E263,2)="3B",5,IF(LEFT(E263,2)="SS",6,IF(LEFT(E263,2)="LF",7,IF(LEFT(E263,2)="CF",8,IF(LEFT(E263,2)="RF",9,IF(LEFT(E263,2)="SP",10,IF(LEFT(E263,2)="RP",11,12)))))))))))</f>
        <v>10</v>
      </c>
      <c r="I263" s="53">
        <f>IF($G263="NC","NC",IF(OR(LEFT(E263,2)="RP",LEFT(E263,2)="SP"),ROUNDDOWN($G263*1.05,0)+IF($G263*1.05-ROUNDDOWN($G263*1.05,0)&gt;=2/3,2/3,IF($G263*1.05-ROUNDDOWN($G263*1.05,0)&gt;=1/3,1/3,0)),ROUNDDOWN($G263*1.05,0)))</f>
        <v>42.333333333333336</v>
      </c>
      <c r="J263" s="48"/>
      <c r="K263" s="48"/>
      <c r="L263" s="50"/>
      <c r="O263" s="46" t="str">
        <f>D263</f>
        <v>TOA</v>
      </c>
    </row>
    <row r="264" spans="1:16" x14ac:dyDescent="0.2">
      <c r="A264" s="44" t="s">
        <v>152</v>
      </c>
      <c r="B264" s="78">
        <v>19479</v>
      </c>
      <c r="C264" s="13" t="s">
        <v>1100</v>
      </c>
      <c r="D264" s="76" t="str">
        <f>P264</f>
        <v>MLN/CHA/CHN</v>
      </c>
      <c r="E264" s="47" t="s">
        <v>13</v>
      </c>
      <c r="F264" s="13">
        <v>18</v>
      </c>
      <c r="G264" s="70">
        <v>102</v>
      </c>
      <c r="H264" s="47">
        <f>IF(LEFT(E264,2)="DH",1,IF(LEFT(E264,2)="CA",2,IF(LEFT(E264,2)="1B",3,IF(LEFT(E264,2)="2B",4,IF(LEFT(E264,2)="3B",5,IF(LEFT(E264,2)="SS",6,IF(LEFT(E264,2)="LF",7,IF(LEFT(E264,2)="CF",8,IF(LEFT(E264,2)="RF",9,IF(LEFT(E264,2)="SP",10,IF(LEFT(E264,2)="RP",11,12)))))))))))</f>
        <v>10</v>
      </c>
      <c r="I264" s="53">
        <f>IF($G264="NC","NC",IF(OR(LEFT(E264,2)="RP",LEFT(E264,2)="SP"),ROUNDDOWN($G264*1.05,0)+IF($G264*1.05-ROUNDDOWN($G264*1.05,0)&gt;=2/3,2/3,IF($G264*1.05-ROUNDDOWN($G264*1.05,0)&gt;=1/3,1/3,0)),ROUNDDOWN($G264*1.05,0)))</f>
        <v>107</v>
      </c>
      <c r="J264" s="48"/>
      <c r="K264" s="49"/>
      <c r="L264" s="50"/>
      <c r="O264" s="46" t="str">
        <f>D264</f>
        <v>MLN/CHA/CHN</v>
      </c>
      <c r="P264" s="46" t="s">
        <v>350</v>
      </c>
    </row>
    <row r="265" spans="1:16" x14ac:dyDescent="0.2">
      <c r="A265" s="44" t="s">
        <v>152</v>
      </c>
      <c r="B265" s="78">
        <v>27589</v>
      </c>
      <c r="C265" s="13" t="s">
        <v>1777</v>
      </c>
      <c r="D265" s="82" t="s">
        <v>124</v>
      </c>
      <c r="E265" s="51" t="s">
        <v>13</v>
      </c>
      <c r="F265" s="13">
        <v>29</v>
      </c>
      <c r="G265" s="70">
        <v>156.66</v>
      </c>
      <c r="H265" s="51">
        <f>IF(LEFT(E265,2)="DH",1,IF(LEFT(E265,2)="CA",2,IF(LEFT(E265,2)="1B",3,IF(LEFT(E265,2)="2B",4,IF(LEFT(E265,2)="3B",5,IF(LEFT(E265,2)="SS",6,IF(LEFT(E265,2)="LF",7,IF(LEFT(E265,2)="CF",8,IF(LEFT(E265,2)="RF",9,IF(LEFT(E265,2)="SP",10,IF(LEFT(E265,2)="RP",11,12)))))))))))</f>
        <v>10</v>
      </c>
      <c r="I265" s="53">
        <f>IF($G265="NC","NC",IF(OR(LEFT(E265,2)="RP",LEFT(E265,2)="SP"),ROUNDDOWN($G265*1.05,0)+IF($G265*1.05-ROUNDDOWN($G265*1.05,0)&gt;=2/3,2/3,IF($G265*1.05-ROUNDDOWN($G265*1.05,0)&gt;=1/3,1/3,0)),ROUNDDOWN($G265*1.05,0)))</f>
        <v>164.33333333333334</v>
      </c>
      <c r="J265" s="48"/>
      <c r="K265" s="48"/>
      <c r="L265" s="50"/>
      <c r="O265" s="46" t="str">
        <f>D265</f>
        <v>CLA</v>
      </c>
    </row>
    <row r="266" spans="1:16" x14ac:dyDescent="0.2">
      <c r="A266" s="44" t="s">
        <v>152</v>
      </c>
      <c r="B266" s="78">
        <v>29914</v>
      </c>
      <c r="C266" s="13" t="s">
        <v>1908</v>
      </c>
      <c r="D266" s="82" t="s">
        <v>14</v>
      </c>
      <c r="E266" s="51" t="s">
        <v>13</v>
      </c>
      <c r="F266" s="13">
        <v>5</v>
      </c>
      <c r="G266" s="70">
        <v>23.33</v>
      </c>
      <c r="H266" s="51">
        <f>IF(LEFT(E266,2)="DH",1,IF(LEFT(E266,2)="CA",2,IF(LEFT(E266,2)="1B",3,IF(LEFT(E266,2)="2B",4,IF(LEFT(E266,2)="3B",5,IF(LEFT(E266,2)="SS",6,IF(LEFT(E266,2)="LF",7,IF(LEFT(E266,2)="CF",8,IF(LEFT(E266,2)="RF",9,IF(LEFT(E266,2)="SP",10,IF(LEFT(E266,2)="RP",11,12)))))))))))</f>
        <v>10</v>
      </c>
      <c r="I266" s="53">
        <f>IF($G266="NC","NC",IF(OR(LEFT(E266,2)="RP",LEFT(E266,2)="SP"),ROUNDDOWN($G266*1.05,0)+IF($G266*1.05-ROUNDDOWN($G266*1.05,0)&gt;=2/3,2/3,IF($G266*1.05-ROUNDDOWN($G266*1.05,0)&gt;=1/3,1/3,0)),ROUNDDOWN($G266*1.05,0)))</f>
        <v>24.333333333333332</v>
      </c>
      <c r="J266" s="48"/>
      <c r="K266" s="48"/>
      <c r="L266" s="50"/>
      <c r="O266" s="46" t="str">
        <f>D266</f>
        <v>WAN</v>
      </c>
    </row>
    <row r="267" spans="1:16" x14ac:dyDescent="0.2">
      <c r="A267" s="44" t="s">
        <v>152</v>
      </c>
      <c r="B267" s="78">
        <v>30122</v>
      </c>
      <c r="C267" s="13" t="s">
        <v>1939</v>
      </c>
      <c r="D267" s="82" t="s">
        <v>124</v>
      </c>
      <c r="E267" s="47" t="s">
        <v>13</v>
      </c>
      <c r="F267" s="13">
        <v>31</v>
      </c>
      <c r="G267" s="70">
        <v>167.66</v>
      </c>
      <c r="H267" s="47">
        <f>IF(LEFT(E267,2)="DH",1,IF(LEFT(E267,2)="CA",2,IF(LEFT(E267,2)="1B",3,IF(LEFT(E267,2)="2B",4,IF(LEFT(E267,2)="3B",5,IF(LEFT(E267,2)="SS",6,IF(LEFT(E267,2)="LF",7,IF(LEFT(E267,2)="CF",8,IF(LEFT(E267,2)="RF",9,IF(LEFT(E267,2)="SP",10,IF(LEFT(E267,2)="RP",11,12)))))))))))</f>
        <v>10</v>
      </c>
      <c r="I267" s="53">
        <f>IF($G267="NC","NC",IF(OR(LEFT(E267,2)="RP",LEFT(E267,2)="SP"),ROUNDDOWN($G267*1.05,0)+IF($G267*1.05-ROUNDDOWN($G267*1.05,0)&gt;=2/3,2/3,IF($G267*1.05-ROUNDDOWN($G267*1.05,0)&gt;=1/3,1/3,0)),ROUNDDOWN($G267*1.05,0)))</f>
        <v>176</v>
      </c>
      <c r="J267" s="48"/>
      <c r="K267" s="49"/>
      <c r="L267" s="50"/>
      <c r="O267" s="46" t="str">
        <f>D267</f>
        <v>CLA</v>
      </c>
    </row>
    <row r="268" spans="1:16" x14ac:dyDescent="0.2">
      <c r="A268" s="44" t="s">
        <v>152</v>
      </c>
      <c r="B268" s="78">
        <v>30134</v>
      </c>
      <c r="C268" s="13" t="s">
        <v>1941</v>
      </c>
      <c r="D268" s="82" t="s">
        <v>124</v>
      </c>
      <c r="E268" s="47" t="s">
        <v>13</v>
      </c>
      <c r="F268" s="13">
        <v>31</v>
      </c>
      <c r="G268" s="70">
        <v>182.33</v>
      </c>
      <c r="H268" s="47">
        <f>IF(LEFT(E268,2)="DH",1,IF(LEFT(E268,2)="CA",2,IF(LEFT(E268,2)="1B",3,IF(LEFT(E268,2)="2B",4,IF(LEFT(E268,2)="3B",5,IF(LEFT(E268,2)="SS",6,IF(LEFT(E268,2)="LF",7,IF(LEFT(E268,2)="CF",8,IF(LEFT(E268,2)="RF",9,IF(LEFT(E268,2)="SP",10,IF(LEFT(E268,2)="RP",11,12)))))))))))</f>
        <v>10</v>
      </c>
      <c r="I268" s="53">
        <f>IF($G268="NC","NC",IF(OR(LEFT(E268,2)="RP",LEFT(E268,2)="SP"),ROUNDDOWN($G268*1.05,0)+IF($G268*1.05-ROUNDDOWN($G268*1.05,0)&gt;=2/3,2/3,IF($G268*1.05-ROUNDDOWN($G268*1.05,0)&gt;=1/3,1/3,0)),ROUNDDOWN($G268*1.05,0)))</f>
        <v>191.33333333333334</v>
      </c>
      <c r="J268" s="48"/>
      <c r="K268" s="48"/>
      <c r="L268" s="50"/>
      <c r="O268" s="46" t="str">
        <f>D268</f>
        <v>CLA</v>
      </c>
    </row>
    <row r="269" spans="1:16" x14ac:dyDescent="0.2">
      <c r="A269" s="44" t="s">
        <v>152</v>
      </c>
      <c r="B269" s="78">
        <v>31986</v>
      </c>
      <c r="C269" s="13" t="s">
        <v>2040</v>
      </c>
      <c r="D269" s="82" t="s">
        <v>124</v>
      </c>
      <c r="E269" s="51" t="s">
        <v>13</v>
      </c>
      <c r="F269" s="13">
        <v>7</v>
      </c>
      <c r="G269" s="70">
        <v>39.659999999999997</v>
      </c>
      <c r="H269" s="51">
        <f>IF(LEFT(E269,2)="DH",1,IF(LEFT(E269,2)="CA",2,IF(LEFT(E269,2)="1B",3,IF(LEFT(E269,2)="2B",4,IF(LEFT(E269,2)="3B",5,IF(LEFT(E269,2)="SS",6,IF(LEFT(E269,2)="LF",7,IF(LEFT(E269,2)="CF",8,IF(LEFT(E269,2)="RF",9,IF(LEFT(E269,2)="SP",10,IF(LEFT(E269,2)="RP",11,12)))))))))))</f>
        <v>10</v>
      </c>
      <c r="I269" s="53">
        <f>IF($G269="NC","NC",IF(OR(LEFT(E269,2)="RP",LEFT(E269,2)="SP"),ROUNDDOWN($G269*1.05,0)+IF($G269*1.05-ROUNDDOWN($G269*1.05,0)&gt;=2/3,2/3,IF($G269*1.05-ROUNDDOWN($G269*1.05,0)&gt;=1/3,1/3,0)),ROUNDDOWN($G269*1.05,0)))</f>
        <v>41.333333333333336</v>
      </c>
      <c r="J269" s="48"/>
      <c r="K269" s="48"/>
      <c r="L269" s="50"/>
      <c r="O269" s="46" t="str">
        <f>D269</f>
        <v>CLA</v>
      </c>
    </row>
    <row r="270" spans="1:16" x14ac:dyDescent="0.2">
      <c r="A270" s="44" t="s">
        <v>152</v>
      </c>
      <c r="B270" s="78">
        <v>33699</v>
      </c>
      <c r="C270" s="13" t="s">
        <v>2069</v>
      </c>
      <c r="D270" s="82" t="s">
        <v>18</v>
      </c>
      <c r="E270" s="47" t="s">
        <v>13</v>
      </c>
      <c r="F270" s="13">
        <v>15</v>
      </c>
      <c r="G270" s="70">
        <v>81.33</v>
      </c>
      <c r="H270" s="47">
        <f>IF(LEFT(E270,2)="DH",1,IF(LEFT(E270,2)="CA",2,IF(LEFT(E270,2)="1B",3,IF(LEFT(E270,2)="2B",4,IF(LEFT(E270,2)="3B",5,IF(LEFT(E270,2)="SS",6,IF(LEFT(E270,2)="LF",7,IF(LEFT(E270,2)="CF",8,IF(LEFT(E270,2)="RF",9,IF(LEFT(E270,2)="SP",10,IF(LEFT(E270,2)="RP",11,12)))))))))))</f>
        <v>10</v>
      </c>
      <c r="I270" s="53">
        <f>IF($G270="NC","NC",IF(OR(LEFT(E270,2)="RP",LEFT(E270,2)="SP"),ROUNDDOWN($G270*1.05,0)+IF($G270*1.05-ROUNDDOWN($G270*1.05,0)&gt;=2/3,2/3,IF($G270*1.05-ROUNDDOWN($G270*1.05,0)&gt;=1/3,1/3,0)),ROUNDDOWN($G270*1.05,0)))</f>
        <v>85.333333333333329</v>
      </c>
      <c r="J270" s="48"/>
      <c r="K270" s="49"/>
      <c r="L270" s="50"/>
      <c r="O270" s="46" t="str">
        <f>D270</f>
        <v>SEA</v>
      </c>
    </row>
    <row r="271" spans="1:16" x14ac:dyDescent="0.2">
      <c r="A271" s="44" t="s">
        <v>152</v>
      </c>
      <c r="B271" s="78">
        <v>16507</v>
      </c>
      <c r="C271" s="13" t="s">
        <v>881</v>
      </c>
      <c r="D271" s="82" t="s">
        <v>63</v>
      </c>
      <c r="E271" s="47" t="s">
        <v>15</v>
      </c>
      <c r="F271" s="13">
        <v>0</v>
      </c>
      <c r="G271" s="70">
        <v>29</v>
      </c>
      <c r="H271" s="47">
        <f>IF(LEFT(E271,2)="DH",1,IF(LEFT(E271,2)="CA",2,IF(LEFT(E271,2)="1B",3,IF(LEFT(E271,2)="2B",4,IF(LEFT(E271,2)="3B",5,IF(LEFT(E271,2)="SS",6,IF(LEFT(E271,2)="LF",7,IF(LEFT(E271,2)="CF",8,IF(LEFT(E271,2)="RF",9,IF(LEFT(E271,2)="SP",10,IF(LEFT(E271,2)="RP",11,12)))))))))))</f>
        <v>11</v>
      </c>
      <c r="I271" s="53">
        <f>IF($G271="NC","NC",IF(OR(LEFT(E271,2)="RP",LEFT(E271,2)="SP"),ROUNDDOWN($G271*1.05,0)+IF($G271*1.05-ROUNDDOWN($G271*1.05,0)&gt;=2/3,2/3,IF($G271*1.05-ROUNDDOWN($G271*1.05,0)&gt;=1/3,1/3,0)),ROUNDDOWN($G271*1.05,0)))</f>
        <v>30.333333333333332</v>
      </c>
      <c r="J271" s="48"/>
      <c r="K271" s="48"/>
      <c r="L271" s="50"/>
      <c r="O271" s="46" t="str">
        <f>D271</f>
        <v>CHA</v>
      </c>
    </row>
    <row r="272" spans="1:16" x14ac:dyDescent="0.2">
      <c r="A272" s="44" t="s">
        <v>152</v>
      </c>
      <c r="B272" s="78">
        <v>17964</v>
      </c>
      <c r="C272" s="13" t="s">
        <v>977</v>
      </c>
      <c r="D272" s="82" t="s">
        <v>63</v>
      </c>
      <c r="E272" s="47" t="s">
        <v>528</v>
      </c>
      <c r="F272" s="13">
        <v>5</v>
      </c>
      <c r="G272" s="70">
        <v>51</v>
      </c>
      <c r="H272" s="47">
        <f>IF(LEFT(E272,2)="DH",1,IF(LEFT(E272,2)="CA",2,IF(LEFT(E272,2)="1B",3,IF(LEFT(E272,2)="2B",4,IF(LEFT(E272,2)="3B",5,IF(LEFT(E272,2)="SS",6,IF(LEFT(E272,2)="LF",7,IF(LEFT(E272,2)="CF",8,IF(LEFT(E272,2)="RF",9,IF(LEFT(E272,2)="SP",10,IF(LEFT(E272,2)="RP",11,12)))))))))))</f>
        <v>11</v>
      </c>
      <c r="I272" s="53">
        <f>IF($G272="NC","NC",IF(OR(LEFT(E272,2)="RP",LEFT(E272,2)="SP"),ROUNDDOWN($G272*1.05,0)+IF($G272*1.05-ROUNDDOWN($G272*1.05,0)&gt;=2/3,2/3,IF($G272*1.05-ROUNDDOWN($G272*1.05,0)&gt;=1/3,1/3,0)),ROUNDDOWN($G272*1.05,0)))</f>
        <v>53.333333333333336</v>
      </c>
      <c r="J272" s="48"/>
      <c r="K272" s="48"/>
      <c r="L272" s="50"/>
      <c r="O272" s="46" t="str">
        <f>D272</f>
        <v>CHA</v>
      </c>
    </row>
    <row r="273" spans="1:16" x14ac:dyDescent="0.2">
      <c r="A273" s="44" t="s">
        <v>152</v>
      </c>
      <c r="B273" s="78">
        <v>18694</v>
      </c>
      <c r="C273" s="13" t="s">
        <v>1027</v>
      </c>
      <c r="D273" s="82" t="s">
        <v>124</v>
      </c>
      <c r="E273" s="47" t="s">
        <v>528</v>
      </c>
      <c r="F273" s="13">
        <v>2</v>
      </c>
      <c r="G273" s="70">
        <v>65</v>
      </c>
      <c r="H273" s="47">
        <f>IF(LEFT(E273,2)="DH",1,IF(LEFT(E273,2)="CA",2,IF(LEFT(E273,2)="1B",3,IF(LEFT(E273,2)="2B",4,IF(LEFT(E273,2)="3B",5,IF(LEFT(E273,2)="SS",6,IF(LEFT(E273,2)="LF",7,IF(LEFT(E273,2)="CF",8,IF(LEFT(E273,2)="RF",9,IF(LEFT(E273,2)="SP",10,IF(LEFT(E273,2)="RP",11,12)))))))))))</f>
        <v>11</v>
      </c>
      <c r="I273" s="53">
        <f>IF($G273="NC","NC",IF(OR(LEFT(E273,2)="RP",LEFT(E273,2)="SP"),ROUNDDOWN($G273*1.05,0)+IF($G273*1.05-ROUNDDOWN($G273*1.05,0)&gt;=2/3,2/3,IF($G273*1.05-ROUNDDOWN($G273*1.05,0)&gt;=1/3,1/3,0)),ROUNDDOWN($G273*1.05,0)))</f>
        <v>68</v>
      </c>
      <c r="J273" s="48"/>
      <c r="K273" s="48"/>
      <c r="L273" s="50"/>
      <c r="O273" s="46" t="str">
        <f>D273</f>
        <v>CLA</v>
      </c>
    </row>
    <row r="274" spans="1:16" x14ac:dyDescent="0.2">
      <c r="A274" s="44" t="s">
        <v>152</v>
      </c>
      <c r="B274" s="78">
        <v>20539</v>
      </c>
      <c r="C274" s="13" t="s">
        <v>1250</v>
      </c>
      <c r="D274" s="82" t="s">
        <v>73</v>
      </c>
      <c r="E274" s="47" t="s">
        <v>15</v>
      </c>
      <c r="F274" s="13">
        <v>0</v>
      </c>
      <c r="G274" s="70">
        <v>76</v>
      </c>
      <c r="H274" s="47">
        <f>IF(LEFT(E274,2)="DH",1,IF(LEFT(E274,2)="CA",2,IF(LEFT(E274,2)="1B",3,IF(LEFT(E274,2)="2B",4,IF(LEFT(E274,2)="3B",5,IF(LEFT(E274,2)="SS",6,IF(LEFT(E274,2)="LF",7,IF(LEFT(E274,2)="CF",8,IF(LEFT(E274,2)="RF",9,IF(LEFT(E274,2)="SP",10,IF(LEFT(E274,2)="RP",11,12)))))))))))</f>
        <v>11</v>
      </c>
      <c r="I274" s="53">
        <f>IF($G274="NC","NC",IF(OR(LEFT(E274,2)="RP",LEFT(E274,2)="SP"),ROUNDDOWN($G274*1.05,0)+IF($G274*1.05-ROUNDDOWN($G274*1.05,0)&gt;=2/3,2/3,IF($G274*1.05-ROUNDDOWN($G274*1.05,0)&gt;=1/3,1/3,0)),ROUNDDOWN($G274*1.05,0)))</f>
        <v>79.666666666666671</v>
      </c>
      <c r="J274" s="48"/>
      <c r="K274" s="49"/>
      <c r="L274" s="50"/>
      <c r="O274" s="46" t="str">
        <f>D274</f>
        <v>TBA</v>
      </c>
    </row>
    <row r="275" spans="1:16" x14ac:dyDescent="0.2">
      <c r="A275" s="44" t="s">
        <v>152</v>
      </c>
      <c r="B275" s="78">
        <v>22207</v>
      </c>
      <c r="C275" s="13" t="s">
        <v>1373</v>
      </c>
      <c r="D275" s="82" t="s">
        <v>139</v>
      </c>
      <c r="E275" s="51" t="s">
        <v>528</v>
      </c>
      <c r="F275" s="13">
        <v>3</v>
      </c>
      <c r="G275" s="70">
        <v>38.659999999999997</v>
      </c>
      <c r="H275" s="51">
        <f>IF(LEFT(E275,2)="DH",1,IF(LEFT(E275,2)="CA",2,IF(LEFT(E275,2)="1B",3,IF(LEFT(E275,2)="2B",4,IF(LEFT(E275,2)="3B",5,IF(LEFT(E275,2)="SS",6,IF(LEFT(E275,2)="LF",7,IF(LEFT(E275,2)="CF",8,IF(LEFT(E275,2)="RF",9,IF(LEFT(E275,2)="SP",10,IF(LEFT(E275,2)="RP",11,12)))))))))))</f>
        <v>11</v>
      </c>
      <c r="I275" s="53">
        <f>IF($G275="NC","NC",IF(OR(LEFT(E275,2)="RP",LEFT(E275,2)="SP"),ROUNDDOWN($G275*1.05,0)+IF($G275*1.05-ROUNDDOWN($G275*1.05,0)&gt;=2/3,2/3,IF($G275*1.05-ROUNDDOWN($G275*1.05,0)&gt;=1/3,1/3,0)),ROUNDDOWN($G275*1.05,0)))</f>
        <v>40.333333333333336</v>
      </c>
      <c r="J275" s="48"/>
      <c r="K275" s="48"/>
      <c r="L275" s="50"/>
      <c r="O275" s="46" t="str">
        <f>D275</f>
        <v>MLN</v>
      </c>
    </row>
    <row r="276" spans="1:16" x14ac:dyDescent="0.2">
      <c r="A276" s="44" t="s">
        <v>152</v>
      </c>
      <c r="B276" s="78">
        <v>23335</v>
      </c>
      <c r="C276" s="13" t="s">
        <v>1450</v>
      </c>
      <c r="D276" s="82" t="s">
        <v>124</v>
      </c>
      <c r="E276" s="51" t="s">
        <v>528</v>
      </c>
      <c r="F276" s="13">
        <v>13</v>
      </c>
      <c r="G276" s="70">
        <v>95.33</v>
      </c>
      <c r="H276" s="51">
        <f>IF(LEFT(E276,2)="DH",1,IF(LEFT(E276,2)="CA",2,IF(LEFT(E276,2)="1B",3,IF(LEFT(E276,2)="2B",4,IF(LEFT(E276,2)="3B",5,IF(LEFT(E276,2)="SS",6,IF(LEFT(E276,2)="LF",7,IF(LEFT(E276,2)="CF",8,IF(LEFT(E276,2)="RF",9,IF(LEFT(E276,2)="SP",10,IF(LEFT(E276,2)="RP",11,12)))))))))))</f>
        <v>11</v>
      </c>
      <c r="I276" s="53">
        <f>IF($G276="NC","NC",IF(OR(LEFT(E276,2)="RP",LEFT(E276,2)="SP"),ROUNDDOWN($G276*1.05,0)+IF($G276*1.05-ROUNDDOWN($G276*1.05,0)&gt;=2/3,2/3,IF($G276*1.05-ROUNDDOWN($G276*1.05,0)&gt;=1/3,1/3,0)),ROUNDDOWN($G276*1.05,0)))</f>
        <v>100</v>
      </c>
      <c r="J276" s="48"/>
      <c r="K276" s="48"/>
      <c r="L276" s="50"/>
      <c r="O276" s="46" t="str">
        <f>D276</f>
        <v>CLA</v>
      </c>
    </row>
    <row r="277" spans="1:16" x14ac:dyDescent="0.2">
      <c r="A277" s="44" t="s">
        <v>152</v>
      </c>
      <c r="B277" s="78">
        <v>25553</v>
      </c>
      <c r="C277" s="13" t="s">
        <v>1596</v>
      </c>
      <c r="D277" s="82" t="s">
        <v>124</v>
      </c>
      <c r="E277" s="47" t="s">
        <v>15</v>
      </c>
      <c r="F277" s="13">
        <v>0</v>
      </c>
      <c r="G277" s="70">
        <v>31</v>
      </c>
      <c r="H277" s="47">
        <f>IF(LEFT(E277,2)="DH",1,IF(LEFT(E277,2)="CA",2,IF(LEFT(E277,2)="1B",3,IF(LEFT(E277,2)="2B",4,IF(LEFT(E277,2)="3B",5,IF(LEFT(E277,2)="SS",6,IF(LEFT(E277,2)="LF",7,IF(LEFT(E277,2)="CF",8,IF(LEFT(E277,2)="RF",9,IF(LEFT(E277,2)="SP",10,IF(LEFT(E277,2)="RP",11,12)))))))))))</f>
        <v>11</v>
      </c>
      <c r="I277" s="53">
        <f>IF($G277="NC","NC",IF(OR(LEFT(E277,2)="RP",LEFT(E277,2)="SP"),ROUNDDOWN($G277*1.05,0)+IF($G277*1.05-ROUNDDOWN($G277*1.05,0)&gt;=2/3,2/3,IF($G277*1.05-ROUNDDOWN($G277*1.05,0)&gt;=1/3,1/3,0)),ROUNDDOWN($G277*1.05,0)))</f>
        <v>32.333333333333336</v>
      </c>
      <c r="J277" s="48"/>
      <c r="K277" s="49"/>
      <c r="L277" s="50"/>
      <c r="O277" s="46" t="str">
        <f>D277</f>
        <v>CLA</v>
      </c>
    </row>
    <row r="278" spans="1:16" x14ac:dyDescent="0.2">
      <c r="A278" s="44" t="s">
        <v>152</v>
      </c>
      <c r="B278" s="78">
        <v>25636</v>
      </c>
      <c r="C278" s="13" t="s">
        <v>1605</v>
      </c>
      <c r="D278" s="82" t="s">
        <v>124</v>
      </c>
      <c r="E278" s="47" t="s">
        <v>15</v>
      </c>
      <c r="F278" s="13">
        <v>0</v>
      </c>
      <c r="G278" s="70">
        <v>66.66</v>
      </c>
      <c r="H278" s="51">
        <f>IF(LEFT(E278,2)="DH",1,IF(LEFT(E278,2)="CA",2,IF(LEFT(E278,2)="1B",3,IF(LEFT(E278,2)="2B",4,IF(LEFT(E278,2)="3B",5,IF(LEFT(E278,2)="SS",6,IF(LEFT(E278,2)="LF",7,IF(LEFT(E278,2)="CF",8,IF(LEFT(E278,2)="RF",9,IF(LEFT(E278,2)="SP",10,IF(LEFT(E278,2)="RP",11,12)))))))))))</f>
        <v>11</v>
      </c>
      <c r="I278" s="53">
        <f>IF($G278="NC","NC",IF(OR(LEFT(E278,2)="RP",LEFT(E278,2)="SP"),ROUNDDOWN($G278*1.05,0)+IF($G278*1.05-ROUNDDOWN($G278*1.05,0)&gt;=2/3,2/3,IF($G278*1.05-ROUNDDOWN($G278*1.05,0)&gt;=1/3,1/3,0)),ROUNDDOWN($G278*1.05,0)))</f>
        <v>69.666666666666671</v>
      </c>
      <c r="J278" s="48"/>
      <c r="K278" s="48"/>
      <c r="L278" s="50"/>
      <c r="O278" s="46" t="str">
        <f>D278</f>
        <v>CLA</v>
      </c>
    </row>
    <row r="279" spans="1:16" x14ac:dyDescent="0.2">
      <c r="A279" s="44" t="s">
        <v>152</v>
      </c>
      <c r="B279" s="78">
        <v>26203</v>
      </c>
      <c r="C279" s="13" t="s">
        <v>1673</v>
      </c>
      <c r="D279" s="82" t="s">
        <v>65</v>
      </c>
      <c r="E279" s="47" t="s">
        <v>15</v>
      </c>
      <c r="F279" s="13">
        <v>0</v>
      </c>
      <c r="G279" s="70">
        <v>29</v>
      </c>
      <c r="H279" s="51">
        <f>IF(LEFT(E279,2)="DH",1,IF(LEFT(E279,2)="CA",2,IF(LEFT(E279,2)="1B",3,IF(LEFT(E279,2)="2B",4,IF(LEFT(E279,2)="3B",5,IF(LEFT(E279,2)="SS",6,IF(LEFT(E279,2)="LF",7,IF(LEFT(E279,2)="CF",8,IF(LEFT(E279,2)="RF",9,IF(LEFT(E279,2)="SP",10,IF(LEFT(E279,2)="RP",11,12)))))))))))</f>
        <v>11</v>
      </c>
      <c r="I279" s="53">
        <f>IF($G279="NC","NC",IF(OR(LEFT(E279,2)="RP",LEFT(E279,2)="SP"),ROUNDDOWN($G279*1.05,0)+IF($G279*1.05-ROUNDDOWN($G279*1.05,0)&gt;=2/3,2/3,IF($G279*1.05-ROUNDDOWN($G279*1.05,0)&gt;=1/3,1/3,0)),ROUNDDOWN($G279*1.05,0)))</f>
        <v>30.333333333333332</v>
      </c>
      <c r="J279" s="48"/>
      <c r="K279" s="48"/>
      <c r="L279" s="50"/>
      <c r="O279" s="46" t="str">
        <f>D279</f>
        <v>ARN</v>
      </c>
    </row>
    <row r="280" spans="1:16" x14ac:dyDescent="0.2">
      <c r="A280" s="44" t="s">
        <v>152</v>
      </c>
      <c r="B280" s="78">
        <v>27867</v>
      </c>
      <c r="C280" s="13" t="s">
        <v>1824</v>
      </c>
      <c r="D280" s="82" t="s">
        <v>124</v>
      </c>
      <c r="E280" s="47" t="s">
        <v>15</v>
      </c>
      <c r="F280" s="13">
        <v>0</v>
      </c>
      <c r="G280" s="70">
        <v>73.66</v>
      </c>
      <c r="H280" s="47">
        <f>IF(LEFT(E280,2)="DH",1,IF(LEFT(E280,2)="CA",2,IF(LEFT(E280,2)="1B",3,IF(LEFT(E280,2)="2B",4,IF(LEFT(E280,2)="3B",5,IF(LEFT(E280,2)="SS",6,IF(LEFT(E280,2)="LF",7,IF(LEFT(E280,2)="CF",8,IF(LEFT(E280,2)="RF",9,IF(LEFT(E280,2)="SP",10,IF(LEFT(E280,2)="RP",11,12)))))))))))</f>
        <v>11</v>
      </c>
      <c r="I280" s="53">
        <f>IF($G280="NC","NC",IF(OR(LEFT(E280,2)="RP",LEFT(E280,2)="SP"),ROUNDDOWN($G280*1.05,0)+IF($G280*1.05-ROUNDDOWN($G280*1.05,0)&gt;=2/3,2/3,IF($G280*1.05-ROUNDDOWN($G280*1.05,0)&gt;=1/3,1/3,0)),ROUNDDOWN($G280*1.05,0)))</f>
        <v>77.333333333333329</v>
      </c>
      <c r="J280" s="48"/>
      <c r="K280" s="48"/>
      <c r="L280" s="50"/>
      <c r="O280" s="46" t="str">
        <f>D280</f>
        <v>CLA</v>
      </c>
    </row>
    <row r="281" spans="1:16" x14ac:dyDescent="0.2">
      <c r="A281" s="44" t="s">
        <v>152</v>
      </c>
      <c r="B281" s="78">
        <v>31468</v>
      </c>
      <c r="C281" s="13" t="s">
        <v>1981</v>
      </c>
      <c r="D281" s="82" t="s">
        <v>69</v>
      </c>
      <c r="E281" s="47" t="s">
        <v>528</v>
      </c>
      <c r="F281" s="13">
        <v>4</v>
      </c>
      <c r="G281" s="70">
        <v>38.659999999999997</v>
      </c>
      <c r="H281" s="47">
        <f>IF(LEFT(E281,2)="DH",1,IF(LEFT(E281,2)="CA",2,IF(LEFT(E281,2)="1B",3,IF(LEFT(E281,2)="2B",4,IF(LEFT(E281,2)="3B",5,IF(LEFT(E281,2)="SS",6,IF(LEFT(E281,2)="LF",7,IF(LEFT(E281,2)="CF",8,IF(LEFT(E281,2)="RF",9,IF(LEFT(E281,2)="SP",10,IF(LEFT(E281,2)="RP",11,12)))))))))))</f>
        <v>11</v>
      </c>
      <c r="I281" s="53">
        <f>IF($G281="NC","NC",IF(OR(LEFT(E281,2)="RP",LEFT(E281,2)="SP"),ROUNDDOWN($G281*1.05,0)+IF($G281*1.05-ROUNDDOWN($G281*1.05,0)&gt;=2/3,2/3,IF($G281*1.05-ROUNDDOWN($G281*1.05,0)&gt;=1/3,1/3,0)),ROUNDDOWN($G281*1.05,0)))</f>
        <v>40.333333333333336</v>
      </c>
      <c r="J281" s="48"/>
      <c r="K281" s="49"/>
      <c r="L281" s="50"/>
      <c r="O281" s="46" t="str">
        <f>D281</f>
        <v>OAA</v>
      </c>
    </row>
    <row r="282" spans="1:16" x14ac:dyDescent="0.2">
      <c r="A282" s="44" t="s">
        <v>153</v>
      </c>
      <c r="B282" s="55">
        <v>21524</v>
      </c>
      <c r="C282" s="13" t="s">
        <v>1306</v>
      </c>
      <c r="D282" s="84" t="s">
        <v>5</v>
      </c>
      <c r="E282" s="47" t="s">
        <v>165</v>
      </c>
      <c r="F282" s="48"/>
      <c r="G282" s="69">
        <v>285</v>
      </c>
      <c r="H282" s="47">
        <f>IF(LEFT(E282,2)="DH",1,IF(LEFT(E282,2)="CA",2,IF(LEFT(E282,2)="1B",3,IF(LEFT(E282,2)="2B",4,IF(LEFT(E282,2)="3B",5,IF(LEFT(E282,2)="SS",6,IF(LEFT(E282,2)="LF",7,IF(LEFT(E282,2)="CF",8,IF(LEFT(E282,2)="RF",9,IF(LEFT(E282,2)="SP",10,IF(LEFT(E282,2)="RP",11,12)))))))))))</f>
        <v>2</v>
      </c>
      <c r="I282" s="53">
        <f>IF($G282="NC","NC",IF(OR(LEFT(E282,2)="RP",LEFT(E282,2)="SP"),ROUNDDOWN($G282*1.05,0)+IF($G282*1.05-ROUNDDOWN($G282*1.05,0)&gt;=2/3,2/3,IF($G282*1.05-ROUNDDOWN($G282*1.05,0)&gt;=1/3,1/3,0)),ROUNDDOWN($G282*1.05,0)))</f>
        <v>299</v>
      </c>
      <c r="J282" s="48"/>
      <c r="K282" s="49"/>
      <c r="L282" s="50"/>
      <c r="O282" s="46" t="str">
        <f>D282</f>
        <v>PIN</v>
      </c>
    </row>
    <row r="283" spans="1:16" x14ac:dyDescent="0.2">
      <c r="A283" s="44" t="s">
        <v>153</v>
      </c>
      <c r="B283" s="55">
        <v>27763</v>
      </c>
      <c r="C283" s="13" t="s">
        <v>1806</v>
      </c>
      <c r="D283" s="84" t="s">
        <v>64</v>
      </c>
      <c r="E283" s="51" t="s">
        <v>165</v>
      </c>
      <c r="F283" s="52"/>
      <c r="G283" s="69">
        <v>3</v>
      </c>
      <c r="H283" s="51">
        <f>IF(LEFT(E283,2)="DH",1,IF(LEFT(E283,2)="CA",2,IF(LEFT(E283,2)="1B",3,IF(LEFT(E283,2)="2B",4,IF(LEFT(E283,2)="3B",5,IF(LEFT(E283,2)="SS",6,IF(LEFT(E283,2)="LF",7,IF(LEFT(E283,2)="CF",8,IF(LEFT(E283,2)="RF",9,IF(LEFT(E283,2)="SP",10,IF(LEFT(E283,2)="RP",11,12)))))))))))</f>
        <v>2</v>
      </c>
      <c r="I283" s="53">
        <f>IF($G283="NC","NC",IF(OR(LEFT(E283,2)="RP",LEFT(E283,2)="SP"),ROUNDDOWN($G283*1.05,0)+IF($G283*1.05-ROUNDDOWN($G283*1.05,0)&gt;=2/3,2/3,IF($G283*1.05-ROUNDDOWN($G283*1.05,0)&gt;=1/3,1/3,0)),ROUNDDOWN($G283*1.05,0)))</f>
        <v>3</v>
      </c>
      <c r="J283" s="48"/>
      <c r="K283" s="48"/>
      <c r="L283" s="50"/>
      <c r="O283" s="46" t="str">
        <f>D283</f>
        <v>CON</v>
      </c>
    </row>
    <row r="284" spans="1:16" x14ac:dyDescent="0.2">
      <c r="A284" s="44" t="s">
        <v>153</v>
      </c>
      <c r="B284" s="55">
        <v>29715</v>
      </c>
      <c r="C284" s="13" t="s">
        <v>1889</v>
      </c>
      <c r="D284" s="84" t="s">
        <v>64</v>
      </c>
      <c r="E284" s="47" t="s">
        <v>165</v>
      </c>
      <c r="F284" s="48"/>
      <c r="G284" s="69">
        <v>540</v>
      </c>
      <c r="H284" s="47">
        <f>IF(LEFT(E284,2)="DH",1,IF(LEFT(E284,2)="CA",2,IF(LEFT(E284,2)="1B",3,IF(LEFT(E284,2)="2B",4,IF(LEFT(E284,2)="3B",5,IF(LEFT(E284,2)="SS",6,IF(LEFT(E284,2)="LF",7,IF(LEFT(E284,2)="CF",8,IF(LEFT(E284,2)="RF",9,IF(LEFT(E284,2)="SP",10,IF(LEFT(E284,2)="RP",11,12)))))))))))</f>
        <v>2</v>
      </c>
      <c r="I284" s="53">
        <f>IF($G284="NC","NC",IF(OR(LEFT(E284,2)="RP",LEFT(E284,2)="SP"),ROUNDDOWN($G284*1.05,0)+IF($G284*1.05-ROUNDDOWN($G284*1.05,0)&gt;=2/3,2/3,IF($G284*1.05-ROUNDDOWN($G284*1.05,0)&gt;=1/3,1/3,0)),ROUNDDOWN($G284*1.05,0)))</f>
        <v>567</v>
      </c>
      <c r="J284" s="48"/>
      <c r="K284" s="49"/>
      <c r="L284" s="50"/>
      <c r="O284" s="46" t="str">
        <f>D284</f>
        <v>CON</v>
      </c>
    </row>
    <row r="285" spans="1:16" x14ac:dyDescent="0.2">
      <c r="A285" s="44" t="s">
        <v>153</v>
      </c>
      <c r="B285" s="55">
        <v>19566</v>
      </c>
      <c r="C285" s="13" t="s">
        <v>1109</v>
      </c>
      <c r="D285" s="76" t="str">
        <f>P285</f>
        <v>WAN/BOA</v>
      </c>
      <c r="E285" s="51" t="s">
        <v>4</v>
      </c>
      <c r="F285" s="48"/>
      <c r="G285" s="69">
        <v>540</v>
      </c>
      <c r="H285" s="51">
        <f>IF(LEFT(E285,2)="DH",1,IF(LEFT(E285,2)="CA",2,IF(LEFT(E285,2)="1B",3,IF(LEFT(E285,2)="2B",4,IF(LEFT(E285,2)="3B",5,IF(LEFT(E285,2)="SS",6,IF(LEFT(E285,2)="LF",7,IF(LEFT(E285,2)="CF",8,IF(LEFT(E285,2)="RF",9,IF(LEFT(E285,2)="SP",10,IF(LEFT(E285,2)="RP",11,12)))))))))))</f>
        <v>3</v>
      </c>
      <c r="I285" s="53">
        <f>IF($G285="NC","NC",IF(OR(LEFT(E285,2)="RP",LEFT(E285,2)="SP"),ROUNDDOWN($G285*1.05,0)+IF($G285*1.05-ROUNDDOWN($G285*1.05,0)&gt;=2/3,2/3,IF($G285*1.05-ROUNDDOWN($G285*1.05,0)&gt;=1/3,1/3,0)),ROUNDDOWN($G285*1.05,0)))</f>
        <v>567</v>
      </c>
      <c r="J285" s="48"/>
      <c r="K285" s="48"/>
      <c r="L285" s="50"/>
      <c r="O285" s="46" t="str">
        <f>D285</f>
        <v>WAN/BOA</v>
      </c>
      <c r="P285" s="46" t="s">
        <v>466</v>
      </c>
    </row>
    <row r="286" spans="1:16" x14ac:dyDescent="0.2">
      <c r="A286" s="44" t="s">
        <v>153</v>
      </c>
      <c r="B286" s="55">
        <v>19892</v>
      </c>
      <c r="C286" s="13" t="s">
        <v>1158</v>
      </c>
      <c r="D286" s="84" t="s">
        <v>65</v>
      </c>
      <c r="E286" s="47" t="s">
        <v>4</v>
      </c>
      <c r="F286" s="48"/>
      <c r="G286" s="69">
        <v>244</v>
      </c>
      <c r="H286" s="47">
        <f>IF(LEFT(E286,2)="DH",1,IF(LEFT(E286,2)="CA",2,IF(LEFT(E286,2)="1B",3,IF(LEFT(E286,2)="2B",4,IF(LEFT(E286,2)="3B",5,IF(LEFT(E286,2)="SS",6,IF(LEFT(E286,2)="LF",7,IF(LEFT(E286,2)="CF",8,IF(LEFT(E286,2)="RF",9,IF(LEFT(E286,2)="SP",10,IF(LEFT(E286,2)="RP",11,12)))))))))))</f>
        <v>3</v>
      </c>
      <c r="I286" s="53">
        <f>IF($G286="NC","NC",IF(OR(LEFT(E286,2)="RP",LEFT(E286,2)="SP"),ROUNDDOWN($G286*1.05,0)+IF($G286*1.05-ROUNDDOWN($G286*1.05,0)&gt;=2/3,2/3,IF($G286*1.05-ROUNDDOWN($G286*1.05,0)&gt;=1/3,1/3,0)),ROUNDDOWN($G286*1.05,0)))</f>
        <v>256</v>
      </c>
      <c r="J286" s="48"/>
      <c r="K286" s="48"/>
      <c r="L286" s="50"/>
      <c r="O286" s="46" t="str">
        <f>D286</f>
        <v>ARN</v>
      </c>
    </row>
    <row r="287" spans="1:16" x14ac:dyDescent="0.2">
      <c r="A287" s="44" t="s">
        <v>153</v>
      </c>
      <c r="B287" s="55">
        <v>14813</v>
      </c>
      <c r="C287" s="13" t="s">
        <v>780</v>
      </c>
      <c r="D287" s="84" t="s">
        <v>64</v>
      </c>
      <c r="E287" s="51" t="s">
        <v>6</v>
      </c>
      <c r="F287" s="48"/>
      <c r="G287" s="69">
        <v>277</v>
      </c>
      <c r="H287" s="51">
        <f>IF(LEFT(E287,2)="DH",1,IF(LEFT(E287,2)="CA",2,IF(LEFT(E287,2)="1B",3,IF(LEFT(E287,2)="2B",4,IF(LEFT(E287,2)="3B",5,IF(LEFT(E287,2)="SS",6,IF(LEFT(E287,2)="LF",7,IF(LEFT(E287,2)="CF",8,IF(LEFT(E287,2)="RF",9,IF(LEFT(E287,2)="SP",10,IF(LEFT(E287,2)="RP",11,12)))))))))))</f>
        <v>4</v>
      </c>
      <c r="I287" s="53">
        <f>IF($G287="NC","NC",IF(OR(LEFT(E287,2)="RP",LEFT(E287,2)="SP"),ROUNDDOWN($G287*1.05,0)+IF($G287*1.05-ROUNDDOWN($G287*1.05,0)&gt;=2/3,2/3,IF($G287*1.05-ROUNDDOWN($G287*1.05,0)&gt;=1/3,1/3,0)),ROUNDDOWN($G287*1.05,0)))</f>
        <v>290</v>
      </c>
      <c r="J287" s="48"/>
      <c r="K287" s="48"/>
      <c r="L287" s="50"/>
      <c r="O287" s="46" t="str">
        <f>D287</f>
        <v>CON</v>
      </c>
    </row>
    <row r="288" spans="1:16" x14ac:dyDescent="0.2">
      <c r="A288" s="44" t="s">
        <v>153</v>
      </c>
      <c r="B288" s="55">
        <v>26208</v>
      </c>
      <c r="C288" s="13" t="s">
        <v>1674</v>
      </c>
      <c r="D288" s="84" t="s">
        <v>121</v>
      </c>
      <c r="E288" s="47" t="s">
        <v>129</v>
      </c>
      <c r="F288" s="48"/>
      <c r="G288" s="69">
        <v>217</v>
      </c>
      <c r="H288" s="47">
        <f>IF(LEFT(E288,2)="DH",1,IF(LEFT(E288,2)="CA",2,IF(LEFT(E288,2)="1B",3,IF(LEFT(E288,2)="2B",4,IF(LEFT(E288,2)="3B",5,IF(LEFT(E288,2)="SS",6,IF(LEFT(E288,2)="LF",7,IF(LEFT(E288,2)="CF",8,IF(LEFT(E288,2)="RF",9,IF(LEFT(E288,2)="SP",10,IF(LEFT(E288,2)="RP",11,12)))))))))))</f>
        <v>4</v>
      </c>
      <c r="I288" s="53">
        <f>IF($G288="NC","NC",IF(OR(LEFT(E288,2)="RP",LEFT(E288,2)="SP"),ROUNDDOWN($G288*1.05,0)+IF($G288*1.05-ROUNDDOWN($G288*1.05,0)&gt;=2/3,2/3,IF($G288*1.05-ROUNDDOWN($G288*1.05,0)&gt;=1/3,1/3,0)),ROUNDDOWN($G288*1.05,0)))</f>
        <v>227</v>
      </c>
      <c r="J288" s="48"/>
      <c r="K288" s="48"/>
      <c r="L288" s="50"/>
      <c r="O288" s="46" t="str">
        <f>D288</f>
        <v>SFN</v>
      </c>
    </row>
    <row r="289" spans="1:16" x14ac:dyDescent="0.2">
      <c r="A289" s="44" t="s">
        <v>153</v>
      </c>
      <c r="B289" s="55">
        <v>15112</v>
      </c>
      <c r="C289" s="13" t="s">
        <v>799</v>
      </c>
      <c r="D289" s="76" t="str">
        <f>P289</f>
        <v>CON/NYA</v>
      </c>
      <c r="E289" s="47" t="s">
        <v>8</v>
      </c>
      <c r="F289" s="48"/>
      <c r="G289" s="69">
        <v>509</v>
      </c>
      <c r="H289" s="47">
        <f>IF(LEFT(E289,2)="DH",1,IF(LEFT(E289,2)="CA",2,IF(LEFT(E289,2)="1B",3,IF(LEFT(E289,2)="2B",4,IF(LEFT(E289,2)="3B",5,IF(LEFT(E289,2)="SS",6,IF(LEFT(E289,2)="LF",7,IF(LEFT(E289,2)="CF",8,IF(LEFT(E289,2)="RF",9,IF(LEFT(E289,2)="SP",10,IF(LEFT(E289,2)="RP",11,12)))))))))))</f>
        <v>5</v>
      </c>
      <c r="I289" s="53">
        <f>IF($G289="NC","NC",IF(OR(LEFT(E289,2)="RP",LEFT(E289,2)="SP"),ROUNDDOWN($G289*1.05,0)+IF($G289*1.05-ROUNDDOWN($G289*1.05,0)&gt;=2/3,2/3,IF($G289*1.05-ROUNDDOWN($G289*1.05,0)&gt;=1/3,1/3,0)),ROUNDDOWN($G289*1.05,0)))</f>
        <v>534</v>
      </c>
      <c r="J289" s="48"/>
      <c r="K289" s="48"/>
      <c r="L289" s="50"/>
      <c r="O289" s="46" t="str">
        <f>D289</f>
        <v>CON/NYA</v>
      </c>
      <c r="P289" s="46" t="s">
        <v>265</v>
      </c>
    </row>
    <row r="290" spans="1:16" x14ac:dyDescent="0.2">
      <c r="A290" s="44" t="s">
        <v>153</v>
      </c>
      <c r="B290" s="55">
        <v>17696</v>
      </c>
      <c r="C290" s="13" t="s">
        <v>955</v>
      </c>
      <c r="D290" s="84" t="s">
        <v>7</v>
      </c>
      <c r="E290" s="47" t="s">
        <v>8</v>
      </c>
      <c r="F290" s="48"/>
      <c r="G290" s="69">
        <v>114</v>
      </c>
      <c r="H290" s="47">
        <f>IF(LEFT(E290,2)="DH",1,IF(LEFT(E290,2)="CA",2,IF(LEFT(E290,2)="1B",3,IF(LEFT(E290,2)="2B",4,IF(LEFT(E290,2)="3B",5,IF(LEFT(E290,2)="SS",6,IF(LEFT(E290,2)="LF",7,IF(LEFT(E290,2)="CF",8,IF(LEFT(E290,2)="RF",9,IF(LEFT(E290,2)="SP",10,IF(LEFT(E290,2)="RP",11,12)))))))))))</f>
        <v>5</v>
      </c>
      <c r="I290" s="53">
        <f>IF($G290="NC","NC",IF(OR(LEFT(E290,2)="RP",LEFT(E290,2)="SP"),ROUNDDOWN($G290*1.05,0)+IF($G290*1.05-ROUNDDOWN($G290*1.05,0)&gt;=2/3,2/3,IF($G290*1.05-ROUNDDOWN($G290*1.05,0)&gt;=1/3,1/3,0)),ROUNDDOWN($G290*1.05,0)))</f>
        <v>119</v>
      </c>
      <c r="J290" s="48"/>
      <c r="K290" s="49"/>
      <c r="L290" s="50"/>
      <c r="O290" s="46" t="str">
        <f>D290</f>
        <v>LAA</v>
      </c>
    </row>
    <row r="291" spans="1:16" x14ac:dyDescent="0.2">
      <c r="A291" s="44" t="s">
        <v>153</v>
      </c>
      <c r="B291" s="55">
        <v>33252</v>
      </c>
      <c r="C291" s="13" t="s">
        <v>2052</v>
      </c>
      <c r="D291" s="84" t="s">
        <v>64</v>
      </c>
      <c r="E291" s="47" t="s">
        <v>8</v>
      </c>
      <c r="F291" s="48"/>
      <c r="G291" s="69">
        <v>137</v>
      </c>
      <c r="H291" s="47">
        <f>IF(LEFT(E291,2)="DH",1,IF(LEFT(E291,2)="CA",2,IF(LEFT(E291,2)="1B",3,IF(LEFT(E291,2)="2B",4,IF(LEFT(E291,2)="3B",5,IF(LEFT(E291,2)="SS",6,IF(LEFT(E291,2)="LF",7,IF(LEFT(E291,2)="CF",8,IF(LEFT(E291,2)="RF",9,IF(LEFT(E291,2)="SP",10,IF(LEFT(E291,2)="RP",11,12)))))))))))</f>
        <v>5</v>
      </c>
      <c r="I291" s="53">
        <f>IF($G291="NC","NC",IF(OR(LEFT(E291,2)="RP",LEFT(E291,2)="SP"),ROUNDDOWN($G291*1.05,0)+IF($G291*1.05-ROUNDDOWN($G291*1.05,0)&gt;=2/3,2/3,IF($G291*1.05-ROUNDDOWN($G291*1.05,0)&gt;=1/3,1/3,0)),ROUNDDOWN($G291*1.05,0)))</f>
        <v>143</v>
      </c>
      <c r="J291" s="48"/>
      <c r="K291" s="49"/>
      <c r="L291" s="50"/>
      <c r="O291" s="46" t="str">
        <f>D291</f>
        <v>CON</v>
      </c>
    </row>
    <row r="292" spans="1:16" x14ac:dyDescent="0.2">
      <c r="A292" s="44" t="s">
        <v>153</v>
      </c>
      <c r="B292" s="55">
        <v>24064</v>
      </c>
      <c r="C292" s="13" t="s">
        <v>1500</v>
      </c>
      <c r="D292" s="84" t="s">
        <v>64</v>
      </c>
      <c r="E292" s="47" t="s">
        <v>9</v>
      </c>
      <c r="F292" s="48"/>
      <c r="G292" s="69">
        <v>360</v>
      </c>
      <c r="H292" s="47">
        <f>IF(LEFT(E292,2)="DH",1,IF(LEFT(E292,2)="CA",2,IF(LEFT(E292,2)="1B",3,IF(LEFT(E292,2)="2B",4,IF(LEFT(E292,2)="3B",5,IF(LEFT(E292,2)="SS",6,IF(LEFT(E292,2)="LF",7,IF(LEFT(E292,2)="CF",8,IF(LEFT(E292,2)="RF",9,IF(LEFT(E292,2)="SP",10,IF(LEFT(E292,2)="RP",11,12)))))))))))</f>
        <v>6</v>
      </c>
      <c r="I292" s="53">
        <f>IF($G292="NC","NC",IF(OR(LEFT(E292,2)="RP",LEFT(E292,2)="SP"),ROUNDDOWN($G292*1.05,0)+IF($G292*1.05-ROUNDDOWN($G292*1.05,0)&gt;=2/3,2/3,IF($G292*1.05-ROUNDDOWN($G292*1.05,0)&gt;=1/3,1/3,0)),ROUNDDOWN($G292*1.05,0)))</f>
        <v>378</v>
      </c>
      <c r="J292" s="48"/>
      <c r="K292" s="49"/>
      <c r="L292" s="50"/>
      <c r="O292" s="46" t="str">
        <f>D292</f>
        <v>CON</v>
      </c>
    </row>
    <row r="293" spans="1:16" x14ac:dyDescent="0.2">
      <c r="A293" s="44" t="s">
        <v>153</v>
      </c>
      <c r="B293" s="55">
        <v>31500</v>
      </c>
      <c r="C293" s="13" t="s">
        <v>1983</v>
      </c>
      <c r="D293" s="84" t="s">
        <v>64</v>
      </c>
      <c r="E293" s="51" t="s">
        <v>338</v>
      </c>
      <c r="F293" s="48"/>
      <c r="G293" s="69">
        <v>187</v>
      </c>
      <c r="H293" s="51">
        <f>IF(LEFT(E293,2)="DH",1,IF(LEFT(E293,2)="CA",2,IF(LEFT(E293,2)="1B",3,IF(LEFT(E293,2)="2B",4,IF(LEFT(E293,2)="3B",5,IF(LEFT(E293,2)="SS",6,IF(LEFT(E293,2)="LF",7,IF(LEFT(E293,2)="CF",8,IF(LEFT(E293,2)="RF",9,IF(LEFT(E293,2)="SP",10,IF(LEFT(E293,2)="RP",11,12)))))))))))</f>
        <v>6</v>
      </c>
      <c r="I293" s="53">
        <f>IF($G293="NC","NC",IF(OR(LEFT(E293,2)="RP",LEFT(E293,2)="SP"),ROUNDDOWN($G293*1.05,0)+IF($G293*1.05-ROUNDDOWN($G293*1.05,0)&gt;=2/3,2/3,IF($G293*1.05-ROUNDDOWN($G293*1.05,0)&gt;=1/3,1/3,0)),ROUNDDOWN($G293*1.05,0)))</f>
        <v>196</v>
      </c>
      <c r="J293" s="48"/>
      <c r="K293" s="48"/>
      <c r="L293" s="50"/>
      <c r="O293" s="46" t="str">
        <f>D293</f>
        <v>CON</v>
      </c>
    </row>
    <row r="294" spans="1:16" x14ac:dyDescent="0.2">
      <c r="A294" s="44" t="s">
        <v>153</v>
      </c>
      <c r="B294" s="55">
        <v>19238</v>
      </c>
      <c r="C294" s="13" t="s">
        <v>1045</v>
      </c>
      <c r="D294" s="84" t="s">
        <v>65</v>
      </c>
      <c r="E294" s="47" t="s">
        <v>10</v>
      </c>
      <c r="F294" s="48"/>
      <c r="G294" s="69">
        <v>500</v>
      </c>
      <c r="H294" s="47">
        <f>IF(LEFT(E294,2)="DH",1,IF(LEFT(E294,2)="CA",2,IF(LEFT(E294,2)="1B",3,IF(LEFT(E294,2)="2B",4,IF(LEFT(E294,2)="3B",5,IF(LEFT(E294,2)="SS",6,IF(LEFT(E294,2)="LF",7,IF(LEFT(E294,2)="CF",8,IF(LEFT(E294,2)="RF",9,IF(LEFT(E294,2)="SP",10,IF(LEFT(E294,2)="RP",11,12)))))))))))</f>
        <v>7</v>
      </c>
      <c r="I294" s="53">
        <f>IF($G294="NC","NC",IF(OR(LEFT(E294,2)="RP",LEFT(E294,2)="SP"),ROUNDDOWN($G294*1.05,0)+IF($G294*1.05-ROUNDDOWN($G294*1.05,0)&gt;=2/3,2/3,IF($G294*1.05-ROUNDDOWN($G294*1.05,0)&gt;=1/3,1/3,0)),ROUNDDOWN($G294*1.05,0)))</f>
        <v>525</v>
      </c>
      <c r="J294" s="48"/>
      <c r="K294" s="49"/>
      <c r="L294" s="50"/>
      <c r="O294" s="46" t="str">
        <f>D294</f>
        <v>ARN</v>
      </c>
    </row>
    <row r="295" spans="1:16" x14ac:dyDescent="0.2">
      <c r="A295" s="44" t="s">
        <v>153</v>
      </c>
      <c r="B295" s="55">
        <v>19955</v>
      </c>
      <c r="C295" s="13" t="s">
        <v>1173</v>
      </c>
      <c r="D295" s="84" t="s">
        <v>71</v>
      </c>
      <c r="E295" s="51" t="s">
        <v>10</v>
      </c>
      <c r="F295" s="51"/>
      <c r="G295" s="69">
        <v>446</v>
      </c>
      <c r="H295" s="51">
        <f>IF(LEFT(E295,2)="DH",1,IF(LEFT(E295,2)="CA",2,IF(LEFT(E295,2)="1B",3,IF(LEFT(E295,2)="2B",4,IF(LEFT(E295,2)="3B",5,IF(LEFT(E295,2)="SS",6,IF(LEFT(E295,2)="LF",7,IF(LEFT(E295,2)="CF",8,IF(LEFT(E295,2)="RF",9,IF(LEFT(E295,2)="SP",10,IF(LEFT(E295,2)="RP",11,12)))))))))))</f>
        <v>7</v>
      </c>
      <c r="I295" s="53">
        <f>IF($G295="NC","NC",IF(OR(LEFT(E295,2)="RP",LEFT(E295,2)="SP"),ROUNDDOWN($G295*1.05,0)+IF($G295*1.05-ROUNDDOWN($G295*1.05,0)&gt;=2/3,2/3,IF($G295*1.05-ROUNDDOWN($G295*1.05,0)&gt;=1/3,1/3,0)),ROUNDDOWN($G295*1.05,0)))</f>
        <v>468</v>
      </c>
      <c r="J295" s="48"/>
      <c r="K295" s="48"/>
      <c r="L295" s="50"/>
      <c r="O295" s="46" t="str">
        <f>D295</f>
        <v>CIN</v>
      </c>
    </row>
    <row r="296" spans="1:16" x14ac:dyDescent="0.2">
      <c r="A296" s="44" t="s">
        <v>153</v>
      </c>
      <c r="B296" s="55">
        <v>27770</v>
      </c>
      <c r="C296" s="13" t="s">
        <v>1810</v>
      </c>
      <c r="D296" s="84" t="s">
        <v>64</v>
      </c>
      <c r="E296" s="47" t="s">
        <v>105</v>
      </c>
      <c r="F296" s="48"/>
      <c r="G296" s="69">
        <v>34</v>
      </c>
      <c r="H296" s="47">
        <f>IF(LEFT(E296,2)="DH",1,IF(LEFT(E296,2)="CA",2,IF(LEFT(E296,2)="1B",3,IF(LEFT(E296,2)="2B",4,IF(LEFT(E296,2)="3B",5,IF(LEFT(E296,2)="SS",6,IF(LEFT(E296,2)="LF",7,IF(LEFT(E296,2)="CF",8,IF(LEFT(E296,2)="RF",9,IF(LEFT(E296,2)="SP",10,IF(LEFT(E296,2)="RP",11,12)))))))))))</f>
        <v>7</v>
      </c>
      <c r="I296" s="53">
        <f>IF($G296="NC","NC",IF(OR(LEFT(E296,2)="RP",LEFT(E296,2)="SP"),ROUNDDOWN($G296*1.05,0)+IF($G296*1.05-ROUNDDOWN($G296*1.05,0)&gt;=2/3,2/3,IF($G296*1.05-ROUNDDOWN($G296*1.05,0)&gt;=1/3,1/3,0)),ROUNDDOWN($G296*1.05,0)))</f>
        <v>35</v>
      </c>
      <c r="J296" s="48"/>
      <c r="K296" s="48"/>
      <c r="L296" s="50"/>
      <c r="O296" s="46" t="str">
        <f>D296</f>
        <v>CON</v>
      </c>
    </row>
    <row r="297" spans="1:16" x14ac:dyDescent="0.2">
      <c r="A297" s="44" t="s">
        <v>153</v>
      </c>
      <c r="B297" s="55">
        <v>31431</v>
      </c>
      <c r="C297" s="13" t="s">
        <v>1978</v>
      </c>
      <c r="D297" s="84" t="s">
        <v>64</v>
      </c>
      <c r="E297" s="51" t="s">
        <v>10</v>
      </c>
      <c r="F297" s="48"/>
      <c r="G297" s="69">
        <v>539</v>
      </c>
      <c r="H297" s="51">
        <f>IF(LEFT(E297,2)="DH",1,IF(LEFT(E297,2)="CA",2,IF(LEFT(E297,2)="1B",3,IF(LEFT(E297,2)="2B",4,IF(LEFT(E297,2)="3B",5,IF(LEFT(E297,2)="SS",6,IF(LEFT(E297,2)="LF",7,IF(LEFT(E297,2)="CF",8,IF(LEFT(E297,2)="RF",9,IF(LEFT(E297,2)="SP",10,IF(LEFT(E297,2)="RP",11,12)))))))))))</f>
        <v>7</v>
      </c>
      <c r="I297" s="53">
        <f>IF($G297="NC","NC",IF(OR(LEFT(E297,2)="RP",LEFT(E297,2)="SP"),ROUNDDOWN($G297*1.05,0)+IF($G297*1.05-ROUNDDOWN($G297*1.05,0)&gt;=2/3,2/3,IF($G297*1.05-ROUNDDOWN($G297*1.05,0)&gt;=1/3,1/3,0)),ROUNDDOWN($G297*1.05,0)))</f>
        <v>565</v>
      </c>
      <c r="J297" s="48"/>
      <c r="K297" s="48"/>
      <c r="L297" s="50"/>
      <c r="O297" s="46" t="str">
        <f>D297</f>
        <v>CON</v>
      </c>
    </row>
    <row r="298" spans="1:16" x14ac:dyDescent="0.2">
      <c r="A298" s="44" t="s">
        <v>153</v>
      </c>
      <c r="B298" s="55">
        <v>25479</v>
      </c>
      <c r="C298" s="13" t="s">
        <v>1587</v>
      </c>
      <c r="D298" s="84" t="s">
        <v>64</v>
      </c>
      <c r="E298" s="47" t="s">
        <v>20</v>
      </c>
      <c r="F298" s="48"/>
      <c r="G298" s="69">
        <v>502</v>
      </c>
      <c r="H298" s="47">
        <f>IF(LEFT(E298,2)="DH",1,IF(LEFT(E298,2)="CA",2,IF(LEFT(E298,2)="1B",3,IF(LEFT(E298,2)="2B",4,IF(LEFT(E298,2)="3B",5,IF(LEFT(E298,2)="SS",6,IF(LEFT(E298,2)="LF",7,IF(LEFT(E298,2)="CF",8,IF(LEFT(E298,2)="RF",9,IF(LEFT(E298,2)="SP",10,IF(LEFT(E298,2)="RP",11,12)))))))))))</f>
        <v>8</v>
      </c>
      <c r="I298" s="53">
        <f>IF($G298="NC","NC",IF(OR(LEFT(E298,2)="RP",LEFT(E298,2)="SP"),ROUNDDOWN($G298*1.05,0)+IF($G298*1.05-ROUNDDOWN($G298*1.05,0)&gt;=2/3,2/3,IF($G298*1.05-ROUNDDOWN($G298*1.05,0)&gt;=1/3,1/3,0)),ROUNDDOWN($G298*1.05,0)))</f>
        <v>527</v>
      </c>
      <c r="J298" s="48"/>
      <c r="K298" s="48"/>
      <c r="L298" s="50"/>
      <c r="O298" s="46" t="str">
        <f>D298</f>
        <v>CON</v>
      </c>
    </row>
    <row r="299" spans="1:16" x14ac:dyDescent="0.2">
      <c r="A299" s="44" t="s">
        <v>153</v>
      </c>
      <c r="B299" s="55">
        <v>27555</v>
      </c>
      <c r="C299" s="13" t="s">
        <v>1768</v>
      </c>
      <c r="D299" s="84" t="s">
        <v>139</v>
      </c>
      <c r="E299" s="47" t="s">
        <v>20</v>
      </c>
      <c r="F299" s="48"/>
      <c r="G299" s="69">
        <v>68</v>
      </c>
      <c r="H299" s="47">
        <f>IF(LEFT(E299,2)="DH",1,IF(LEFT(E299,2)="CA",2,IF(LEFT(E299,2)="1B",3,IF(LEFT(E299,2)="2B",4,IF(LEFT(E299,2)="3B",5,IF(LEFT(E299,2)="SS",6,IF(LEFT(E299,2)="LF",7,IF(LEFT(E299,2)="CF",8,IF(LEFT(E299,2)="RF",9,IF(LEFT(E299,2)="SP",10,IF(LEFT(E299,2)="RP",11,12)))))))))))</f>
        <v>8</v>
      </c>
      <c r="I299" s="53">
        <f>IF($G299="NC","NC",IF(OR(LEFT(E299,2)="RP",LEFT(E299,2)="SP"),ROUNDDOWN($G299*1.05,0)+IF($G299*1.05-ROUNDDOWN($G299*1.05,0)&gt;=2/3,2/3,IF($G299*1.05-ROUNDDOWN($G299*1.05,0)&gt;=1/3,1/3,0)),ROUNDDOWN($G299*1.05,0)))</f>
        <v>71</v>
      </c>
      <c r="J299" s="48"/>
      <c r="K299" s="49"/>
      <c r="L299" s="50"/>
      <c r="O299" s="46" t="str">
        <f>D299</f>
        <v>MLN</v>
      </c>
    </row>
    <row r="300" spans="1:16" x14ac:dyDescent="0.2">
      <c r="A300" s="44" t="s">
        <v>153</v>
      </c>
      <c r="B300" s="55">
        <v>19287</v>
      </c>
      <c r="C300" s="13" t="s">
        <v>1056</v>
      </c>
      <c r="D300" s="84" t="s">
        <v>16</v>
      </c>
      <c r="E300" s="47" t="s">
        <v>12</v>
      </c>
      <c r="F300" s="48"/>
      <c r="G300" s="69">
        <v>507</v>
      </c>
      <c r="H300" s="47">
        <f>IF(LEFT(E300,2)="DH",1,IF(LEFT(E300,2)="CA",2,IF(LEFT(E300,2)="1B",3,IF(LEFT(E300,2)="2B",4,IF(LEFT(E300,2)="3B",5,IF(LEFT(E300,2)="SS",6,IF(LEFT(E300,2)="LF",7,IF(LEFT(E300,2)="CF",8,IF(LEFT(E300,2)="RF",9,IF(LEFT(E300,2)="SP",10,IF(LEFT(E300,2)="RP",11,12)))))))))))</f>
        <v>9</v>
      </c>
      <c r="I300" s="53">
        <f>IF($G300="NC","NC",IF(OR(LEFT(E300,2)="RP",LEFT(E300,2)="SP"),ROUNDDOWN($G300*1.05,0)+IF($G300*1.05-ROUNDDOWN($G300*1.05,0)&gt;=2/3,2/3,IF($G300*1.05-ROUNDDOWN($G300*1.05,0)&gt;=1/3,1/3,0)),ROUNDDOWN($G300*1.05,0)))</f>
        <v>532</v>
      </c>
      <c r="J300" s="48"/>
      <c r="K300" s="49"/>
      <c r="L300" s="50"/>
      <c r="O300" s="46" t="str">
        <f>D300</f>
        <v>TEA</v>
      </c>
    </row>
    <row r="301" spans="1:16" x14ac:dyDescent="0.2">
      <c r="A301" s="44" t="s">
        <v>153</v>
      </c>
      <c r="B301" s="55">
        <v>27690</v>
      </c>
      <c r="C301" s="13" t="s">
        <v>1796</v>
      </c>
      <c r="D301" s="84" t="s">
        <v>140</v>
      </c>
      <c r="E301" s="47" t="s">
        <v>12</v>
      </c>
      <c r="F301" s="48"/>
      <c r="G301" s="69">
        <v>55</v>
      </c>
      <c r="H301" s="47">
        <f>IF(LEFT(E301,2)="DH",1,IF(LEFT(E301,2)="CA",2,IF(LEFT(E301,2)="1B",3,IF(LEFT(E301,2)="2B",4,IF(LEFT(E301,2)="3B",5,IF(LEFT(E301,2)="SS",6,IF(LEFT(E301,2)="LF",7,IF(LEFT(E301,2)="CF",8,IF(LEFT(E301,2)="RF",9,IF(LEFT(E301,2)="SP",10,IF(LEFT(E301,2)="RP",11,12)))))))))))</f>
        <v>9</v>
      </c>
      <c r="I301" s="53">
        <f>IF($G301="NC","NC",IF(OR(LEFT(E301,2)="RP",LEFT(E301,2)="SP"),ROUNDDOWN($G301*1.05,0)+IF($G301*1.05-ROUNDDOWN($G301*1.05,0)&gt;=2/3,2/3,IF($G301*1.05-ROUNDDOWN($G301*1.05,0)&gt;=1/3,1/3,0)),ROUNDDOWN($G301*1.05,0)))</f>
        <v>57</v>
      </c>
      <c r="J301" s="48"/>
      <c r="K301" s="49"/>
      <c r="L301" s="50"/>
      <c r="O301" s="46" t="str">
        <f>D301</f>
        <v>MMN</v>
      </c>
    </row>
    <row r="302" spans="1:16" x14ac:dyDescent="0.2">
      <c r="A302" s="44" t="s">
        <v>153</v>
      </c>
      <c r="B302" s="55">
        <v>31545</v>
      </c>
      <c r="C302" s="13" t="s">
        <v>1990</v>
      </c>
      <c r="D302" s="84" t="s">
        <v>121</v>
      </c>
      <c r="E302" s="47" t="s">
        <v>12</v>
      </c>
      <c r="F302" s="48"/>
      <c r="G302" s="69">
        <v>100</v>
      </c>
      <c r="H302" s="47">
        <f>IF(LEFT(E302,2)="DH",1,IF(LEFT(E302,2)="CA",2,IF(LEFT(E302,2)="1B",3,IF(LEFT(E302,2)="2B",4,IF(LEFT(E302,2)="3B",5,IF(LEFT(E302,2)="SS",6,IF(LEFT(E302,2)="LF",7,IF(LEFT(E302,2)="CF",8,IF(LEFT(E302,2)="RF",9,IF(LEFT(E302,2)="SP",10,IF(LEFT(E302,2)="RP",11,12)))))))))))</f>
        <v>9</v>
      </c>
      <c r="I302" s="53">
        <f>IF($G302="NC","NC",IF(OR(LEFT(E302,2)="RP",LEFT(E302,2)="SP"),ROUNDDOWN($G302*1.05,0)+IF($G302*1.05-ROUNDDOWN($G302*1.05,0)&gt;=2/3,2/3,IF($G302*1.05-ROUNDDOWN($G302*1.05,0)&gt;=1/3,1/3,0)),ROUNDDOWN($G302*1.05,0)))</f>
        <v>105</v>
      </c>
      <c r="J302" s="48"/>
      <c r="K302" s="49"/>
      <c r="L302" s="50"/>
      <c r="O302" s="46" t="str">
        <f>D302</f>
        <v>SFN</v>
      </c>
    </row>
    <row r="303" spans="1:16" x14ac:dyDescent="0.2">
      <c r="A303" s="44" t="s">
        <v>153</v>
      </c>
      <c r="B303" s="78">
        <v>13074</v>
      </c>
      <c r="C303" s="13" t="s">
        <v>695</v>
      </c>
      <c r="D303" s="82" t="s">
        <v>11</v>
      </c>
      <c r="E303" s="51" t="s">
        <v>13</v>
      </c>
      <c r="F303" s="13">
        <v>15</v>
      </c>
      <c r="G303" s="70">
        <v>72</v>
      </c>
      <c r="H303" s="51">
        <f>IF(LEFT(E303,2)="DH",1,IF(LEFT(E303,2)="CA",2,IF(LEFT(E303,2)="1B",3,IF(LEFT(E303,2)="2B",4,IF(LEFT(E303,2)="3B",5,IF(LEFT(E303,2)="SS",6,IF(LEFT(E303,2)="LF",7,IF(LEFT(E303,2)="CF",8,IF(LEFT(E303,2)="RF",9,IF(LEFT(E303,2)="SP",10,IF(LEFT(E303,2)="RP",11,12)))))))))))</f>
        <v>10</v>
      </c>
      <c r="I303" s="53">
        <f>IF($G303="NC","NC",IF(OR(LEFT(E303,2)="RP",LEFT(E303,2)="SP"),ROUNDDOWN($G303*1.05,0)+IF($G303*1.05-ROUNDDOWN($G303*1.05,0)&gt;=2/3,2/3,IF($G303*1.05-ROUNDDOWN($G303*1.05,0)&gt;=1/3,1/3,0)),ROUNDDOWN($G303*1.05,0)))</f>
        <v>75.333333333333329</v>
      </c>
      <c r="J303" s="48"/>
      <c r="K303" s="48"/>
      <c r="L303" s="50"/>
      <c r="O303" s="46" t="str">
        <f>D303</f>
        <v>SDN</v>
      </c>
    </row>
    <row r="304" spans="1:16" x14ac:dyDescent="0.2">
      <c r="A304" s="44" t="s">
        <v>153</v>
      </c>
      <c r="B304" s="78">
        <v>13649</v>
      </c>
      <c r="C304" s="13" t="s">
        <v>732</v>
      </c>
      <c r="D304" s="82" t="s">
        <v>22</v>
      </c>
      <c r="E304" s="47" t="s">
        <v>527</v>
      </c>
      <c r="F304" s="13">
        <v>31</v>
      </c>
      <c r="G304" s="70">
        <v>165.66</v>
      </c>
      <c r="H304" s="47">
        <f>IF(LEFT(E304,2)="DH",1,IF(LEFT(E304,2)="CA",2,IF(LEFT(E304,2)="1B",3,IF(LEFT(E304,2)="2B",4,IF(LEFT(E304,2)="3B",5,IF(LEFT(E304,2)="SS",6,IF(LEFT(E304,2)="LF",7,IF(LEFT(E304,2)="CF",8,IF(LEFT(E304,2)="RF",9,IF(LEFT(E304,2)="SP",10,IF(LEFT(E304,2)="RP",11,12)))))))))))</f>
        <v>10</v>
      </c>
      <c r="I304" s="53">
        <f>IF($G304="NC","NC",IF(OR(LEFT(E304,2)="RP",LEFT(E304,2)="SP"),ROUNDDOWN($G304*1.05,0)+IF($G304*1.05-ROUNDDOWN($G304*1.05,0)&gt;=2/3,2/3,IF($G304*1.05-ROUNDDOWN($G304*1.05,0)&gt;=1/3,1/3,0)),ROUNDDOWN($G304*1.05,0)))</f>
        <v>173.66666666666666</v>
      </c>
      <c r="J304" s="48"/>
      <c r="K304" s="48"/>
      <c r="L304" s="50"/>
      <c r="O304" s="46" t="str">
        <f>D304</f>
        <v>NYN</v>
      </c>
    </row>
    <row r="305" spans="1:16" x14ac:dyDescent="0.2">
      <c r="A305" s="44" t="s">
        <v>153</v>
      </c>
      <c r="B305" s="78">
        <v>15038</v>
      </c>
      <c r="C305" s="13" t="s">
        <v>793</v>
      </c>
      <c r="D305" s="82" t="s">
        <v>64</v>
      </c>
      <c r="E305" s="47" t="s">
        <v>13</v>
      </c>
      <c r="F305" s="13">
        <v>26</v>
      </c>
      <c r="G305" s="70">
        <v>126.33</v>
      </c>
      <c r="H305" s="47">
        <f>IF(LEFT(E305,2)="DH",1,IF(LEFT(E305,2)="CA",2,IF(LEFT(E305,2)="1B",3,IF(LEFT(E305,2)="2B",4,IF(LEFT(E305,2)="3B",5,IF(LEFT(E305,2)="SS",6,IF(LEFT(E305,2)="LF",7,IF(LEFT(E305,2)="CF",8,IF(LEFT(E305,2)="RF",9,IF(LEFT(E305,2)="SP",10,IF(LEFT(E305,2)="RP",11,12)))))))))))</f>
        <v>10</v>
      </c>
      <c r="I305" s="53">
        <f>IF($G305="NC","NC",IF(OR(LEFT(E305,2)="RP",LEFT(E305,2)="SP"),ROUNDDOWN($G305*1.05,0)+IF($G305*1.05-ROUNDDOWN($G305*1.05,0)&gt;=2/3,2/3,IF($G305*1.05-ROUNDDOWN($G305*1.05,0)&gt;=1/3,1/3,0)),ROUNDDOWN($G305*1.05,0)))</f>
        <v>132.33333333333334</v>
      </c>
      <c r="J305" s="48"/>
      <c r="K305" s="48"/>
      <c r="L305" s="50"/>
      <c r="O305" s="46" t="str">
        <f>D305</f>
        <v>CON</v>
      </c>
    </row>
    <row r="306" spans="1:16" x14ac:dyDescent="0.2">
      <c r="A306" s="44" t="s">
        <v>153</v>
      </c>
      <c r="B306" s="78">
        <v>16256</v>
      </c>
      <c r="C306" s="13" t="s">
        <v>860</v>
      </c>
      <c r="D306" s="82" t="s">
        <v>64</v>
      </c>
      <c r="E306" s="47" t="s">
        <v>13</v>
      </c>
      <c r="F306" s="13">
        <v>31</v>
      </c>
      <c r="G306" s="70">
        <v>162.66</v>
      </c>
      <c r="H306" s="47">
        <f>IF(LEFT(E306,2)="DH",1,IF(LEFT(E306,2)="CA",2,IF(LEFT(E306,2)="1B",3,IF(LEFT(E306,2)="2B",4,IF(LEFT(E306,2)="3B",5,IF(LEFT(E306,2)="SS",6,IF(LEFT(E306,2)="LF",7,IF(LEFT(E306,2)="CF",8,IF(LEFT(E306,2)="RF",9,IF(LEFT(E306,2)="SP",10,IF(LEFT(E306,2)="RP",11,12)))))))))))</f>
        <v>10</v>
      </c>
      <c r="I306" s="53">
        <f>IF($G306="NC","NC",IF(OR(LEFT(E306,2)="RP",LEFT(E306,2)="SP"),ROUNDDOWN($G306*1.05,0)+IF($G306*1.05-ROUNDDOWN($G306*1.05,0)&gt;=2/3,2/3,IF($G306*1.05-ROUNDDOWN($G306*1.05,0)&gt;=1/3,1/3,0)),ROUNDDOWN($G306*1.05,0)))</f>
        <v>170.66666666666666</v>
      </c>
      <c r="J306" s="48"/>
      <c r="K306" s="49"/>
      <c r="L306" s="50"/>
      <c r="O306" s="46" t="str">
        <f>D306</f>
        <v>CON</v>
      </c>
    </row>
    <row r="307" spans="1:16" x14ac:dyDescent="0.2">
      <c r="A307" s="44" t="s">
        <v>153</v>
      </c>
      <c r="B307" s="78">
        <v>17677</v>
      </c>
      <c r="C307" s="13" t="s">
        <v>952</v>
      </c>
      <c r="D307" s="82" t="s">
        <v>69</v>
      </c>
      <c r="E307" s="47" t="s">
        <v>527</v>
      </c>
      <c r="F307" s="13">
        <v>30</v>
      </c>
      <c r="G307" s="70">
        <v>171</v>
      </c>
      <c r="H307" s="51">
        <f>IF(LEFT(E307,2)="DH",1,IF(LEFT(E307,2)="CA",2,IF(LEFT(E307,2)="1B",3,IF(LEFT(E307,2)="2B",4,IF(LEFT(E307,2)="3B",5,IF(LEFT(E307,2)="SS",6,IF(LEFT(E307,2)="LF",7,IF(LEFT(E307,2)="CF",8,IF(LEFT(E307,2)="RF",9,IF(LEFT(E307,2)="SP",10,IF(LEFT(E307,2)="RP",11,12)))))))))))</f>
        <v>10</v>
      </c>
      <c r="I307" s="53">
        <f>IF($G307="NC","NC",IF(OR(LEFT(E307,2)="RP",LEFT(E307,2)="SP"),ROUNDDOWN($G307*1.05,0)+IF($G307*1.05-ROUNDDOWN($G307*1.05,0)&gt;=2/3,2/3,IF($G307*1.05-ROUNDDOWN($G307*1.05,0)&gt;=1/3,1/3,0)),ROUNDDOWN($G307*1.05,0)))</f>
        <v>179.33333333333334</v>
      </c>
      <c r="J307" s="48"/>
      <c r="K307" s="49"/>
      <c r="L307" s="50"/>
      <c r="O307" s="46" t="str">
        <f>D307</f>
        <v>OAA</v>
      </c>
    </row>
    <row r="308" spans="1:16" x14ac:dyDescent="0.2">
      <c r="A308" s="44" t="s">
        <v>153</v>
      </c>
      <c r="B308" s="78">
        <v>18383</v>
      </c>
      <c r="C308" s="13" t="s">
        <v>1010</v>
      </c>
      <c r="D308" s="76" t="str">
        <f>P308</f>
        <v>WAN/CHN</v>
      </c>
      <c r="E308" s="47" t="s">
        <v>527</v>
      </c>
      <c r="F308" s="13">
        <v>17</v>
      </c>
      <c r="G308" s="70">
        <v>89.66</v>
      </c>
      <c r="H308" s="47">
        <f>IF(LEFT(E308,2)="DH",1,IF(LEFT(E308,2)="CA",2,IF(LEFT(E308,2)="1B",3,IF(LEFT(E308,2)="2B",4,IF(LEFT(E308,2)="3B",5,IF(LEFT(E308,2)="SS",6,IF(LEFT(E308,2)="LF",7,IF(LEFT(E308,2)="CF",8,IF(LEFT(E308,2)="RF",9,IF(LEFT(E308,2)="SP",10,IF(LEFT(E308,2)="RP",11,12)))))))))))</f>
        <v>10</v>
      </c>
      <c r="I308" s="53">
        <f>IF($G308="NC","NC",IF(OR(LEFT(E308,2)="RP",LEFT(E308,2)="SP"),ROUNDDOWN($G308*1.05,0)+IF($G308*1.05-ROUNDDOWN($G308*1.05,0)&gt;=2/3,2/3,IF($G308*1.05-ROUNDDOWN($G308*1.05,0)&gt;=1/3,1/3,0)),ROUNDDOWN($G308*1.05,0)))</f>
        <v>94</v>
      </c>
      <c r="J308" s="48"/>
      <c r="K308" s="48"/>
      <c r="L308" s="50"/>
      <c r="O308" s="46" t="str">
        <f>D308</f>
        <v>WAN/CHN</v>
      </c>
      <c r="P308" s="46" t="s">
        <v>461</v>
      </c>
    </row>
    <row r="309" spans="1:16" x14ac:dyDescent="0.2">
      <c r="A309" s="44" t="s">
        <v>153</v>
      </c>
      <c r="B309" s="78">
        <v>19291</v>
      </c>
      <c r="C309" s="13" t="s">
        <v>1058</v>
      </c>
      <c r="D309" s="82" t="s">
        <v>65</v>
      </c>
      <c r="E309" s="51" t="s">
        <v>13</v>
      </c>
      <c r="F309" s="13">
        <v>33</v>
      </c>
      <c r="G309" s="70">
        <v>192</v>
      </c>
      <c r="H309" s="51">
        <f>IF(LEFT(E309,2)="DH",1,IF(LEFT(E309,2)="CA",2,IF(LEFT(E309,2)="1B",3,IF(LEFT(E309,2)="2B",4,IF(LEFT(E309,2)="3B",5,IF(LEFT(E309,2)="SS",6,IF(LEFT(E309,2)="LF",7,IF(LEFT(E309,2)="CF",8,IF(LEFT(E309,2)="RF",9,IF(LEFT(E309,2)="SP",10,IF(LEFT(E309,2)="RP",11,12)))))))))))</f>
        <v>10</v>
      </c>
      <c r="I309" s="53">
        <f>IF($G309="NC","NC",IF(OR(LEFT(E309,2)="RP",LEFT(E309,2)="SP"),ROUNDDOWN($G309*1.05,0)+IF($G309*1.05-ROUNDDOWN($G309*1.05,0)&gt;=2/3,2/3,IF($G309*1.05-ROUNDDOWN($G309*1.05,0)&gt;=1/3,1/3,0)),ROUNDDOWN($G309*1.05,0)))</f>
        <v>201.33333333333334</v>
      </c>
      <c r="J309" s="48"/>
      <c r="K309" s="48"/>
      <c r="L309" s="50"/>
      <c r="O309" s="46" t="str">
        <f>D309</f>
        <v>ARN</v>
      </c>
    </row>
    <row r="310" spans="1:16" x14ac:dyDescent="0.2">
      <c r="A310" s="44" t="s">
        <v>153</v>
      </c>
      <c r="B310" s="78">
        <v>30004</v>
      </c>
      <c r="C310" s="13" t="s">
        <v>1920</v>
      </c>
      <c r="D310" s="82" t="s">
        <v>64</v>
      </c>
      <c r="E310" s="47" t="s">
        <v>13</v>
      </c>
      <c r="F310" s="13">
        <v>7</v>
      </c>
      <c r="G310" s="70">
        <v>25.66</v>
      </c>
      <c r="H310" s="47">
        <f>IF(LEFT(E310,2)="DH",1,IF(LEFT(E310,2)="CA",2,IF(LEFT(E310,2)="1B",3,IF(LEFT(E310,2)="2B",4,IF(LEFT(E310,2)="3B",5,IF(LEFT(E310,2)="SS",6,IF(LEFT(E310,2)="LF",7,IF(LEFT(E310,2)="CF",8,IF(LEFT(E310,2)="RF",9,IF(LEFT(E310,2)="SP",10,IF(LEFT(E310,2)="RP",11,12)))))))))))</f>
        <v>10</v>
      </c>
      <c r="I310" s="53">
        <f>IF($G310="NC","NC",IF(OR(LEFT(E310,2)="RP",LEFT(E310,2)="SP"),ROUNDDOWN($G310*1.05,0)+IF($G310*1.05-ROUNDDOWN($G310*1.05,0)&gt;=2/3,2/3,IF($G310*1.05-ROUNDDOWN($G310*1.05,0)&gt;=1/3,1/3,0)),ROUNDDOWN($G310*1.05,0)))</f>
        <v>26.666666666666668</v>
      </c>
      <c r="J310" s="48"/>
      <c r="K310" s="49"/>
      <c r="L310" s="50"/>
      <c r="O310" s="46" t="str">
        <f>D310</f>
        <v>CON</v>
      </c>
    </row>
    <row r="311" spans="1:16" x14ac:dyDescent="0.2">
      <c r="A311" s="44" t="s">
        <v>153</v>
      </c>
      <c r="B311" s="78">
        <v>31612</v>
      </c>
      <c r="C311" s="13" t="s">
        <v>2002</v>
      </c>
      <c r="D311" s="82" t="s">
        <v>64</v>
      </c>
      <c r="E311" s="51" t="s">
        <v>527</v>
      </c>
      <c r="F311" s="13">
        <v>7</v>
      </c>
      <c r="G311" s="70">
        <v>34.33</v>
      </c>
      <c r="H311" s="51">
        <f>IF(LEFT(E311,2)="DH",1,IF(LEFT(E311,2)="CA",2,IF(LEFT(E311,2)="1B",3,IF(LEFT(E311,2)="2B",4,IF(LEFT(E311,2)="3B",5,IF(LEFT(E311,2)="SS",6,IF(LEFT(E311,2)="LF",7,IF(LEFT(E311,2)="CF",8,IF(LEFT(E311,2)="RF",9,IF(LEFT(E311,2)="SP",10,IF(LEFT(E311,2)="RP",11,12)))))))))))</f>
        <v>10</v>
      </c>
      <c r="I311" s="53">
        <f>IF($G311="NC","NC",IF(OR(LEFT(E311,2)="RP",LEFT(E311,2)="SP"),ROUNDDOWN($G311*1.05,0)+IF($G311*1.05-ROUNDDOWN($G311*1.05,0)&gt;=2/3,2/3,IF($G311*1.05-ROUNDDOWN($G311*1.05,0)&gt;=1/3,1/3,0)),ROUNDDOWN($G311*1.05,0)))</f>
        <v>36</v>
      </c>
      <c r="J311" s="48"/>
      <c r="K311" s="48"/>
      <c r="L311" s="50"/>
      <c r="O311" s="46" t="str">
        <f>D311</f>
        <v>CON</v>
      </c>
    </row>
    <row r="312" spans="1:16" x14ac:dyDescent="0.2">
      <c r="A312" s="44" t="s">
        <v>153</v>
      </c>
      <c r="B312" s="78">
        <v>33482</v>
      </c>
      <c r="C312" s="13" t="s">
        <v>2060</v>
      </c>
      <c r="D312" s="82" t="s">
        <v>64</v>
      </c>
      <c r="E312" s="47" t="s">
        <v>13</v>
      </c>
      <c r="F312" s="13">
        <v>21</v>
      </c>
      <c r="G312" s="70">
        <v>98</v>
      </c>
      <c r="H312" s="47">
        <f>IF(LEFT(E312,2)="DH",1,IF(LEFT(E312,2)="CA",2,IF(LEFT(E312,2)="1B",3,IF(LEFT(E312,2)="2B",4,IF(LEFT(E312,2)="3B",5,IF(LEFT(E312,2)="SS",6,IF(LEFT(E312,2)="LF",7,IF(LEFT(E312,2)="CF",8,IF(LEFT(E312,2)="RF",9,IF(LEFT(E312,2)="SP",10,IF(LEFT(E312,2)="RP",11,12)))))))))))</f>
        <v>10</v>
      </c>
      <c r="I312" s="53">
        <f>IF($G312="NC","NC",IF(OR(LEFT(E312,2)="RP",LEFT(E312,2)="SP"),ROUNDDOWN($G312*1.05,0)+IF($G312*1.05-ROUNDDOWN($G312*1.05,0)&gt;=2/3,2/3,IF($G312*1.05-ROUNDDOWN($G312*1.05,0)&gt;=1/3,1/3,0)),ROUNDDOWN($G312*1.05,0)))</f>
        <v>102.66666666666667</v>
      </c>
      <c r="J312" s="48"/>
      <c r="K312" s="48"/>
      <c r="L312" s="50"/>
      <c r="O312" s="46" t="str">
        <f>D312</f>
        <v>CON</v>
      </c>
    </row>
    <row r="313" spans="1:16" x14ac:dyDescent="0.2">
      <c r="A313" s="44" t="s">
        <v>153</v>
      </c>
      <c r="B313" s="78">
        <v>10197</v>
      </c>
      <c r="C313" s="13" t="s">
        <v>602</v>
      </c>
      <c r="D313" s="76" t="str">
        <f>P313</f>
        <v>ARN/MLN</v>
      </c>
      <c r="E313" s="47" t="s">
        <v>15</v>
      </c>
      <c r="F313" s="13">
        <v>0</v>
      </c>
      <c r="G313" s="70">
        <v>46</v>
      </c>
      <c r="H313" s="47">
        <f>IF(LEFT(E313,2)="DH",1,IF(LEFT(E313,2)="CA",2,IF(LEFT(E313,2)="1B",3,IF(LEFT(E313,2)="2B",4,IF(LEFT(E313,2)="3B",5,IF(LEFT(E313,2)="SS",6,IF(LEFT(E313,2)="LF",7,IF(LEFT(E313,2)="CF",8,IF(LEFT(E313,2)="RF",9,IF(LEFT(E313,2)="SP",10,IF(LEFT(E313,2)="RP",11,12)))))))))))</f>
        <v>11</v>
      </c>
      <c r="I313" s="53">
        <f>IF($G313="NC","NC",IF(OR(LEFT(E313,2)="RP",LEFT(E313,2)="SP"),ROUNDDOWN($G313*1.05,0)+IF($G313*1.05-ROUNDDOWN($G313*1.05,0)&gt;=2/3,2/3,IF($G313*1.05-ROUNDDOWN($G313*1.05,0)&gt;=1/3,1/3,0)),ROUNDDOWN($G313*1.05,0)))</f>
        <v>48</v>
      </c>
      <c r="J313" s="48"/>
      <c r="K313" s="49"/>
      <c r="L313" s="50"/>
      <c r="O313" s="46" t="str">
        <f>D313</f>
        <v>ARN/MLN</v>
      </c>
      <c r="P313" s="46" t="s">
        <v>500</v>
      </c>
    </row>
    <row r="314" spans="1:16" x14ac:dyDescent="0.2">
      <c r="A314" s="44" t="s">
        <v>153</v>
      </c>
      <c r="B314" s="78">
        <v>15043</v>
      </c>
      <c r="C314" s="13" t="s">
        <v>795</v>
      </c>
      <c r="D314" s="76" t="str">
        <f>P314</f>
        <v>SFN/LAN/PHN</v>
      </c>
      <c r="E314" s="47" t="s">
        <v>528</v>
      </c>
      <c r="F314" s="13">
        <v>2</v>
      </c>
      <c r="G314" s="70">
        <v>47.66</v>
      </c>
      <c r="H314" s="51">
        <f>IF(LEFT(E314,2)="DH",1,IF(LEFT(E314,2)="CA",2,IF(LEFT(E314,2)="1B",3,IF(LEFT(E314,2)="2B",4,IF(LEFT(E314,2)="3B",5,IF(LEFT(E314,2)="SS",6,IF(LEFT(E314,2)="LF",7,IF(LEFT(E314,2)="CF",8,IF(LEFT(E314,2)="RF",9,IF(LEFT(E314,2)="SP",10,IF(LEFT(E314,2)="RP",11,12)))))))))))</f>
        <v>11</v>
      </c>
      <c r="I314" s="53">
        <f>IF($G314="NC","NC",IF(OR(LEFT(E314,2)="RP",LEFT(E314,2)="SP"),ROUNDDOWN($G314*1.05,0)+IF($G314*1.05-ROUNDDOWN($G314*1.05,0)&gt;=2/3,2/3,IF($G314*1.05-ROUNDDOWN($G314*1.05,0)&gt;=1/3,1/3,0)),ROUNDDOWN($G314*1.05,0)))</f>
        <v>50</v>
      </c>
      <c r="J314" s="48"/>
      <c r="K314" s="48"/>
      <c r="L314" s="50"/>
      <c r="O314" s="46" t="str">
        <f>D314</f>
        <v>SFN/LAN/PHN</v>
      </c>
      <c r="P314" s="46" t="s">
        <v>452</v>
      </c>
    </row>
    <row r="315" spans="1:16" x14ac:dyDescent="0.2">
      <c r="A315" s="44" t="s">
        <v>153</v>
      </c>
      <c r="B315" s="78">
        <v>16128</v>
      </c>
      <c r="C315" s="13" t="s">
        <v>851</v>
      </c>
      <c r="D315" s="82" t="s">
        <v>65</v>
      </c>
      <c r="E315" s="47" t="s">
        <v>15</v>
      </c>
      <c r="F315" s="13">
        <v>0</v>
      </c>
      <c r="G315" s="70">
        <v>36.659999999999997</v>
      </c>
      <c r="H315" s="47">
        <f>IF(LEFT(E315,2)="DH",1,IF(LEFT(E315,2)="CA",2,IF(LEFT(E315,2)="1B",3,IF(LEFT(E315,2)="2B",4,IF(LEFT(E315,2)="3B",5,IF(LEFT(E315,2)="SS",6,IF(LEFT(E315,2)="LF",7,IF(LEFT(E315,2)="CF",8,IF(LEFT(E315,2)="RF",9,IF(LEFT(E315,2)="SP",10,IF(LEFT(E315,2)="RP",11,12)))))))))))</f>
        <v>11</v>
      </c>
      <c r="I315" s="53">
        <f>IF($G315="NC","NC",IF(OR(LEFT(E315,2)="RP",LEFT(E315,2)="SP"),ROUNDDOWN($G315*1.05,0)+IF($G315*1.05-ROUNDDOWN($G315*1.05,0)&gt;=2/3,2/3,IF($G315*1.05-ROUNDDOWN($G315*1.05,0)&gt;=1/3,1/3,0)),ROUNDDOWN($G315*1.05,0)))</f>
        <v>38.333333333333336</v>
      </c>
      <c r="J315" s="48"/>
      <c r="K315" s="49"/>
      <c r="L315" s="50"/>
      <c r="O315" s="46" t="str">
        <f>D315</f>
        <v>ARN</v>
      </c>
    </row>
    <row r="316" spans="1:16" x14ac:dyDescent="0.2">
      <c r="A316" s="44" t="s">
        <v>153</v>
      </c>
      <c r="B316" s="78">
        <v>17556</v>
      </c>
      <c r="C316" s="13" t="s">
        <v>943</v>
      </c>
      <c r="D316" s="82" t="s">
        <v>64</v>
      </c>
      <c r="E316" s="47" t="s">
        <v>15</v>
      </c>
      <c r="F316" s="13">
        <v>0</v>
      </c>
      <c r="G316" s="70">
        <v>83.33</v>
      </c>
      <c r="H316" s="51">
        <f>IF(LEFT(E316,2)="DH",1,IF(LEFT(E316,2)="CA",2,IF(LEFT(E316,2)="1B",3,IF(LEFT(E316,2)="2B",4,IF(LEFT(E316,2)="3B",5,IF(LEFT(E316,2)="SS",6,IF(LEFT(E316,2)="LF",7,IF(LEFT(E316,2)="CF",8,IF(LEFT(E316,2)="RF",9,IF(LEFT(E316,2)="SP",10,IF(LEFT(E316,2)="RP",11,12)))))))))))</f>
        <v>11</v>
      </c>
      <c r="I316" s="53">
        <f>IF($G316="NC","NC",IF(OR(LEFT(E316,2)="RP",LEFT(E316,2)="SP"),ROUNDDOWN($G316*1.05,0)+IF($G316*1.05-ROUNDDOWN($G316*1.05,0)&gt;=2/3,2/3,IF($G316*1.05-ROUNDDOWN($G316*1.05,0)&gt;=1/3,1/3,0)),ROUNDDOWN($G316*1.05,0)))</f>
        <v>87.333333333333329</v>
      </c>
      <c r="J316" s="48"/>
      <c r="K316" s="48"/>
      <c r="L316" s="50"/>
      <c r="O316" s="46" t="str">
        <f>D316</f>
        <v>CON</v>
      </c>
    </row>
    <row r="317" spans="1:16" x14ac:dyDescent="0.2">
      <c r="A317" s="44" t="s">
        <v>153</v>
      </c>
      <c r="B317" s="78">
        <v>19349</v>
      </c>
      <c r="C317" s="13" t="s">
        <v>1075</v>
      </c>
      <c r="D317" s="76" t="str">
        <f>P317</f>
        <v>PIN/SEA</v>
      </c>
      <c r="E317" s="47" t="s">
        <v>15</v>
      </c>
      <c r="F317" s="13">
        <v>0</v>
      </c>
      <c r="G317" s="70">
        <v>65.33</v>
      </c>
      <c r="H317" s="51">
        <f>IF(LEFT(E317,2)="DH",1,IF(LEFT(E317,2)="CA",2,IF(LEFT(E317,2)="1B",3,IF(LEFT(E317,2)="2B",4,IF(LEFT(E317,2)="3B",5,IF(LEFT(E317,2)="SS",6,IF(LEFT(E317,2)="LF",7,IF(LEFT(E317,2)="CF",8,IF(LEFT(E317,2)="RF",9,IF(LEFT(E317,2)="SP",10,IF(LEFT(E317,2)="RP",11,12)))))))))))</f>
        <v>11</v>
      </c>
      <c r="I317" s="53">
        <f>IF($G317="NC","NC",IF(OR(LEFT(E317,2)="RP",LEFT(E317,2)="SP"),ROUNDDOWN($G317*1.05,0)+IF($G317*1.05-ROUNDDOWN($G317*1.05,0)&gt;=2/3,2/3,IF($G317*1.05-ROUNDDOWN($G317*1.05,0)&gt;=1/3,1/3,0)),ROUNDDOWN($G317*1.05,0)))</f>
        <v>68.333333333333329</v>
      </c>
      <c r="J317" s="48"/>
      <c r="K317" s="48"/>
      <c r="L317" s="50"/>
      <c r="O317" s="46" t="str">
        <f>D317</f>
        <v>PIN/SEA</v>
      </c>
      <c r="P317" s="46" t="s">
        <v>376</v>
      </c>
    </row>
    <row r="318" spans="1:16" x14ac:dyDescent="0.2">
      <c r="A318" s="44" t="s">
        <v>153</v>
      </c>
      <c r="B318" s="78">
        <v>19996</v>
      </c>
      <c r="C318" s="13" t="s">
        <v>1183</v>
      </c>
      <c r="D318" s="82" t="s">
        <v>17</v>
      </c>
      <c r="E318" s="47" t="s">
        <v>15</v>
      </c>
      <c r="F318" s="13">
        <v>0</v>
      </c>
      <c r="G318" s="70">
        <v>68.33</v>
      </c>
      <c r="H318" s="51">
        <f>IF(LEFT(E318,2)="DH",1,IF(LEFT(E318,2)="CA",2,IF(LEFT(E318,2)="1B",3,IF(LEFT(E318,2)="2B",4,IF(LEFT(E318,2)="3B",5,IF(LEFT(E318,2)="SS",6,IF(LEFT(E318,2)="LF",7,IF(LEFT(E318,2)="CF",8,IF(LEFT(E318,2)="RF",9,IF(LEFT(E318,2)="SP",10,IF(LEFT(E318,2)="RP",11,12)))))))))))</f>
        <v>11</v>
      </c>
      <c r="I318" s="53">
        <f>IF($G318="NC","NC",IF(OR(LEFT(E318,2)="RP",LEFT(E318,2)="SP"),ROUNDDOWN($G318*1.05,0)+IF($G318*1.05-ROUNDDOWN($G318*1.05,0)&gt;=2/3,2/3,IF($G318*1.05-ROUNDDOWN($G318*1.05,0)&gt;=1/3,1/3,0)),ROUNDDOWN($G318*1.05,0)))</f>
        <v>71.666666666666671</v>
      </c>
      <c r="J318" s="48"/>
      <c r="K318" s="48"/>
      <c r="L318" s="50"/>
      <c r="O318" s="46" t="str">
        <f>D318</f>
        <v>ATN</v>
      </c>
    </row>
    <row r="319" spans="1:16" x14ac:dyDescent="0.2">
      <c r="A319" s="44" t="s">
        <v>153</v>
      </c>
      <c r="B319" s="78">
        <v>23165</v>
      </c>
      <c r="C319" s="13" t="s">
        <v>1437</v>
      </c>
      <c r="D319" s="82" t="s">
        <v>24</v>
      </c>
      <c r="E319" s="47" t="s">
        <v>15</v>
      </c>
      <c r="F319" s="13">
        <v>0</v>
      </c>
      <c r="G319" s="70">
        <v>45.66</v>
      </c>
      <c r="H319" s="51">
        <f>IF(LEFT(E319,2)="DH",1,IF(LEFT(E319,2)="CA",2,IF(LEFT(E319,2)="1B",3,IF(LEFT(E319,2)="2B",4,IF(LEFT(E319,2)="3B",5,IF(LEFT(E319,2)="SS",6,IF(LEFT(E319,2)="LF",7,IF(LEFT(E319,2)="CF",8,IF(LEFT(E319,2)="RF",9,IF(LEFT(E319,2)="SP",10,IF(LEFT(E319,2)="RP",11,12)))))))))))</f>
        <v>11</v>
      </c>
      <c r="I319" s="53">
        <f>IF($G319="NC","NC",IF(OR(LEFT(E319,2)="RP",LEFT(E319,2)="SP"),ROUNDDOWN($G319*1.05,0)+IF($G319*1.05-ROUNDDOWN($G319*1.05,0)&gt;=2/3,2/3,IF($G319*1.05-ROUNDDOWN($G319*1.05,0)&gt;=1/3,1/3,0)),ROUNDDOWN($G319*1.05,0)))</f>
        <v>47.666666666666664</v>
      </c>
      <c r="J319" s="48"/>
      <c r="K319" s="48"/>
      <c r="L319" s="50"/>
      <c r="O319" s="46" t="str">
        <f>D319</f>
        <v>KCA</v>
      </c>
    </row>
    <row r="320" spans="1:16" x14ac:dyDescent="0.2">
      <c r="A320" s="44" t="s">
        <v>153</v>
      </c>
      <c r="B320" s="78">
        <v>24763</v>
      </c>
      <c r="C320" s="13" t="s">
        <v>1541</v>
      </c>
      <c r="D320" s="82" t="s">
        <v>19</v>
      </c>
      <c r="E320" s="47" t="s">
        <v>528</v>
      </c>
      <c r="F320" s="13">
        <v>1</v>
      </c>
      <c r="G320" s="70">
        <v>88</v>
      </c>
      <c r="H320" s="47">
        <f>IF(LEFT(E320,2)="DH",1,IF(LEFT(E320,2)="CA",2,IF(LEFT(E320,2)="1B",3,IF(LEFT(E320,2)="2B",4,IF(LEFT(E320,2)="3B",5,IF(LEFT(E320,2)="SS",6,IF(LEFT(E320,2)="LF",7,IF(LEFT(E320,2)="CF",8,IF(LEFT(E320,2)="RF",9,IF(LEFT(E320,2)="SP",10,IF(LEFT(E320,2)="RP",11,12)))))))))))</f>
        <v>11</v>
      </c>
      <c r="I320" s="53">
        <f>IF($G320="NC","NC",IF(OR(LEFT(E320,2)="RP",LEFT(E320,2)="SP"),ROUNDDOWN($G320*1.05,0)+IF($G320*1.05-ROUNDDOWN($G320*1.05,0)&gt;=2/3,2/3,IF($G320*1.05-ROUNDDOWN($G320*1.05,0)&gt;=1/3,1/3,0)),ROUNDDOWN($G320*1.05,0)))</f>
        <v>92.333333333333329</v>
      </c>
      <c r="J320" s="48"/>
      <c r="K320" s="49"/>
      <c r="L320" s="50"/>
      <c r="O320" s="46" t="str">
        <f>D320</f>
        <v>SLN</v>
      </c>
    </row>
    <row r="321" spans="1:16" x14ac:dyDescent="0.2">
      <c r="A321" s="44" t="s">
        <v>153</v>
      </c>
      <c r="B321" s="78">
        <v>31815</v>
      </c>
      <c r="C321" s="13" t="s">
        <v>2025</v>
      </c>
      <c r="D321" s="82" t="s">
        <v>140</v>
      </c>
      <c r="E321" s="47" t="s">
        <v>528</v>
      </c>
      <c r="F321" s="13">
        <v>1</v>
      </c>
      <c r="G321" s="70">
        <v>54.66</v>
      </c>
      <c r="H321" s="47">
        <f>IF(LEFT(E321,2)="DH",1,IF(LEFT(E321,2)="CA",2,IF(LEFT(E321,2)="1B",3,IF(LEFT(E321,2)="2B",4,IF(LEFT(E321,2)="3B",5,IF(LEFT(E321,2)="SS",6,IF(LEFT(E321,2)="LF",7,IF(LEFT(E321,2)="CF",8,IF(LEFT(E321,2)="RF",9,IF(LEFT(E321,2)="SP",10,IF(LEFT(E321,2)="RP",11,12)))))))))))</f>
        <v>11</v>
      </c>
      <c r="I321" s="53">
        <f>IF($G321="NC","NC",IF(OR(LEFT(E321,2)="RP",LEFT(E321,2)="SP"),ROUNDDOWN($G321*1.05,0)+IF($G321*1.05-ROUNDDOWN($G321*1.05,0)&gt;=2/3,2/3,IF($G321*1.05-ROUNDDOWN($G321*1.05,0)&gt;=1/3,1/3,0)),ROUNDDOWN($G321*1.05,0)))</f>
        <v>57.333333333333336</v>
      </c>
      <c r="J321" s="48"/>
      <c r="K321" s="48"/>
      <c r="L321" s="50"/>
      <c r="O321" s="46" t="str">
        <f>D321</f>
        <v>MMN</v>
      </c>
    </row>
    <row r="322" spans="1:16" x14ac:dyDescent="0.2">
      <c r="A322" s="44" t="s">
        <v>81</v>
      </c>
      <c r="B322" s="55">
        <v>10155</v>
      </c>
      <c r="C322" s="13" t="s">
        <v>601</v>
      </c>
      <c r="D322" s="84" t="s">
        <v>7</v>
      </c>
      <c r="E322" s="47" t="s">
        <v>106</v>
      </c>
      <c r="F322" s="47"/>
      <c r="G322" s="69">
        <v>456</v>
      </c>
      <c r="H322" s="47">
        <f>IF(LEFT(E322,2)="DH",1,IF(LEFT(E322,2)="CA",2,IF(LEFT(E322,2)="1B",3,IF(LEFT(E322,2)="2B",4,IF(LEFT(E322,2)="3B",5,IF(LEFT(E322,2)="SS",6,IF(LEFT(E322,2)="LF",7,IF(LEFT(E322,2)="CF",8,IF(LEFT(E322,2)="RF",9,IF(LEFT(E322,2)="SP",10,IF(LEFT(E322,2)="RP",11,12)))))))))))</f>
        <v>1</v>
      </c>
      <c r="I322" s="53">
        <f>IF($G322="NC","NC",IF(OR(LEFT(E322,2)="RP",LEFT(E322,2)="SP"),ROUNDDOWN($G322*1.05,0)+IF($G322*1.05-ROUNDDOWN($G322*1.05,0)&gt;=2/3,2/3,IF($G322*1.05-ROUNDDOWN($G322*1.05,0)&gt;=1/3,1/3,0)),ROUNDDOWN($G322*1.05,0)))</f>
        <v>478</v>
      </c>
      <c r="J322" s="48"/>
      <c r="K322" s="49"/>
      <c r="L322" s="50"/>
      <c r="O322" s="46" t="str">
        <f>D322</f>
        <v>LAA</v>
      </c>
    </row>
    <row r="323" spans="1:16" x14ac:dyDescent="0.2">
      <c r="A323" s="44" t="s">
        <v>81</v>
      </c>
      <c r="B323" s="55">
        <v>29554</v>
      </c>
      <c r="C323" s="13" t="s">
        <v>1864</v>
      </c>
      <c r="D323" s="84" t="s">
        <v>65</v>
      </c>
      <c r="E323" s="51" t="s">
        <v>106</v>
      </c>
      <c r="F323" s="48"/>
      <c r="G323" s="69">
        <v>120</v>
      </c>
      <c r="H323" s="51">
        <f>IF(LEFT(E323,2)="DH",1,IF(LEFT(E323,2)="CA",2,IF(LEFT(E323,2)="1B",3,IF(LEFT(E323,2)="2B",4,IF(LEFT(E323,2)="3B",5,IF(LEFT(E323,2)="SS",6,IF(LEFT(E323,2)="LF",7,IF(LEFT(E323,2)="CF",8,IF(LEFT(E323,2)="RF",9,IF(LEFT(E323,2)="SP",10,IF(LEFT(E323,2)="RP",11,12)))))))))))</f>
        <v>1</v>
      </c>
      <c r="I323" s="53">
        <f>IF($G323="NC","NC",IF(OR(LEFT(E323,2)="RP",LEFT(E323,2)="SP"),ROUNDDOWN($G323*1.05,0)+IF($G323*1.05-ROUNDDOWN($G323*1.05,0)&gt;=2/3,2/3,IF($G323*1.05-ROUNDDOWN($G323*1.05,0)&gt;=1/3,1/3,0)),ROUNDDOWN($G323*1.05,0)))</f>
        <v>126</v>
      </c>
      <c r="J323" s="48"/>
      <c r="K323" s="48"/>
      <c r="L323" s="50"/>
      <c r="O323" s="46" t="str">
        <f>D323</f>
        <v>ARN</v>
      </c>
    </row>
    <row r="324" spans="1:16" x14ac:dyDescent="0.2">
      <c r="A324" s="44" t="s">
        <v>81</v>
      </c>
      <c r="B324" s="55">
        <v>21534</v>
      </c>
      <c r="C324" s="13" t="s">
        <v>1308</v>
      </c>
      <c r="D324" s="84" t="s">
        <v>18</v>
      </c>
      <c r="E324" s="47" t="s">
        <v>165</v>
      </c>
      <c r="F324" s="48"/>
      <c r="G324" s="69">
        <v>596</v>
      </c>
      <c r="H324" s="47">
        <f>IF(LEFT(E324,2)="DH",1,IF(LEFT(E324,2)="CA",2,IF(LEFT(E324,2)="1B",3,IF(LEFT(E324,2)="2B",4,IF(LEFT(E324,2)="3B",5,IF(LEFT(E324,2)="SS",6,IF(LEFT(E324,2)="LF",7,IF(LEFT(E324,2)="CF",8,IF(LEFT(E324,2)="RF",9,IF(LEFT(E324,2)="SP",10,IF(LEFT(E324,2)="RP",11,12)))))))))))</f>
        <v>2</v>
      </c>
      <c r="I324" s="53">
        <f>IF($G324="NC","NC",IF(OR(LEFT(E324,2)="RP",LEFT(E324,2)="SP"),ROUNDDOWN($G324*1.05,0)+IF($G324*1.05-ROUNDDOWN($G324*1.05,0)&gt;=2/3,2/3,IF($G324*1.05-ROUNDDOWN($G324*1.05,0)&gt;=1/3,1/3,0)),ROUNDDOWN($G324*1.05,0)))</f>
        <v>625</v>
      </c>
      <c r="J324" s="48"/>
      <c r="K324" s="49"/>
      <c r="L324" s="50"/>
      <c r="O324" s="46" t="str">
        <f>D324</f>
        <v>SEA</v>
      </c>
    </row>
    <row r="325" spans="1:16" x14ac:dyDescent="0.2">
      <c r="A325" s="44" t="s">
        <v>81</v>
      </c>
      <c r="B325" s="55">
        <v>27465</v>
      </c>
      <c r="C325" s="13" t="s">
        <v>1738</v>
      </c>
      <c r="D325" s="84" t="s">
        <v>66</v>
      </c>
      <c r="E325" s="47" t="s">
        <v>4</v>
      </c>
      <c r="F325" s="48"/>
      <c r="G325" s="69">
        <v>563</v>
      </c>
      <c r="H325" s="47">
        <f>IF(LEFT(E325,2)="DH",1,IF(LEFT(E325,2)="CA",2,IF(LEFT(E325,2)="1B",3,IF(LEFT(E325,2)="2B",4,IF(LEFT(E325,2)="3B",5,IF(LEFT(E325,2)="SS",6,IF(LEFT(E325,2)="LF",7,IF(LEFT(E325,2)="CF",8,IF(LEFT(E325,2)="RF",9,IF(LEFT(E325,2)="SP",10,IF(LEFT(E325,2)="RP",11,12)))))))))))</f>
        <v>3</v>
      </c>
      <c r="I325" s="53">
        <f>IF($G325="NC","NC",IF(OR(LEFT(E325,2)="RP",LEFT(E325,2)="SP"),ROUNDDOWN($G325*1.05,0)+IF($G325*1.05-ROUNDDOWN($G325*1.05,0)&gt;=2/3,2/3,IF($G325*1.05-ROUNDDOWN($G325*1.05,0)&gt;=1/3,1/3,0)),ROUNDDOWN($G325*1.05,0)))</f>
        <v>591</v>
      </c>
      <c r="J325" s="48"/>
      <c r="K325" s="48"/>
      <c r="L325" s="50"/>
      <c r="O325" s="46" t="str">
        <f>D325</f>
        <v>DEA</v>
      </c>
    </row>
    <row r="326" spans="1:16" x14ac:dyDescent="0.2">
      <c r="A326" s="44" t="s">
        <v>81</v>
      </c>
      <c r="B326" s="55">
        <v>17338</v>
      </c>
      <c r="C326" s="13" t="s">
        <v>932</v>
      </c>
      <c r="D326" s="76" t="str">
        <f>P326</f>
        <v>MNA/CHN</v>
      </c>
      <c r="E326" s="47" t="s">
        <v>340</v>
      </c>
      <c r="F326" s="48"/>
      <c r="G326" s="69">
        <v>402</v>
      </c>
      <c r="H326" s="47">
        <f>IF(LEFT(E326,2)="DH",1,IF(LEFT(E326,2)="CA",2,IF(LEFT(E326,2)="1B",3,IF(LEFT(E326,2)="2B",4,IF(LEFT(E326,2)="3B",5,IF(LEFT(E326,2)="SS",6,IF(LEFT(E326,2)="LF",7,IF(LEFT(E326,2)="CF",8,IF(LEFT(E326,2)="RF",9,IF(LEFT(E326,2)="SP",10,IF(LEFT(E326,2)="RP",11,12)))))))))))</f>
        <v>4</v>
      </c>
      <c r="I326" s="53">
        <f>IF($G326="NC","NC",IF(OR(LEFT(E326,2)="RP",LEFT(E326,2)="SP"),ROUNDDOWN($G326*1.05,0)+IF($G326*1.05-ROUNDDOWN($G326*1.05,0)&gt;=2/3,2/3,IF($G326*1.05-ROUNDDOWN($G326*1.05,0)&gt;=1/3,1/3,0)),ROUNDDOWN($G326*1.05,0)))</f>
        <v>422</v>
      </c>
      <c r="J326" s="48"/>
      <c r="K326" s="49"/>
      <c r="L326" s="50"/>
      <c r="O326" s="46" t="str">
        <f>D326</f>
        <v>MNA/CHN</v>
      </c>
      <c r="P326" s="46" t="s">
        <v>454</v>
      </c>
    </row>
    <row r="327" spans="1:16" x14ac:dyDescent="0.2">
      <c r="A327" s="44" t="s">
        <v>81</v>
      </c>
      <c r="B327" s="55">
        <v>27899</v>
      </c>
      <c r="C327" s="13" t="s">
        <v>1827</v>
      </c>
      <c r="D327" s="84" t="s">
        <v>66</v>
      </c>
      <c r="E327" s="47" t="s">
        <v>72</v>
      </c>
      <c r="F327" s="48"/>
      <c r="G327" s="69">
        <v>414</v>
      </c>
      <c r="H327" s="47">
        <f>IF(LEFT(E327,2)="DH",1,IF(LEFT(E327,2)="CA",2,IF(LEFT(E327,2)="1B",3,IF(LEFT(E327,2)="2B",4,IF(LEFT(E327,2)="3B",5,IF(LEFT(E327,2)="SS",6,IF(LEFT(E327,2)="LF",7,IF(LEFT(E327,2)="CF",8,IF(LEFT(E327,2)="RF",9,IF(LEFT(E327,2)="SP",10,IF(LEFT(E327,2)="RP",11,12)))))))))))</f>
        <v>4</v>
      </c>
      <c r="I327" s="53">
        <f>IF($G327="NC","NC",IF(OR(LEFT(E327,2)="RP",LEFT(E327,2)="SP"),ROUNDDOWN($G327*1.05,0)+IF($G327*1.05-ROUNDDOWN($G327*1.05,0)&gt;=2/3,2/3,IF($G327*1.05-ROUNDDOWN($G327*1.05,0)&gt;=1/3,1/3,0)),ROUNDDOWN($G327*1.05,0)))</f>
        <v>434</v>
      </c>
      <c r="J327" s="48"/>
      <c r="K327" s="48"/>
      <c r="L327" s="50"/>
      <c r="O327" s="46" t="str">
        <f>D327</f>
        <v>DEA</v>
      </c>
    </row>
    <row r="328" spans="1:16" x14ac:dyDescent="0.2">
      <c r="A328" s="44" t="s">
        <v>81</v>
      </c>
      <c r="B328" s="55">
        <v>27962</v>
      </c>
      <c r="C328" s="13" t="s">
        <v>1833</v>
      </c>
      <c r="D328" s="84" t="s">
        <v>64</v>
      </c>
      <c r="E328" s="47" t="s">
        <v>6</v>
      </c>
      <c r="F328" s="48"/>
      <c r="G328" s="69">
        <v>113</v>
      </c>
      <c r="H328" s="47">
        <f>IF(LEFT(E328,2)="DH",1,IF(LEFT(E328,2)="CA",2,IF(LEFT(E328,2)="1B",3,IF(LEFT(E328,2)="2B",4,IF(LEFT(E328,2)="3B",5,IF(LEFT(E328,2)="SS",6,IF(LEFT(E328,2)="LF",7,IF(LEFT(E328,2)="CF",8,IF(LEFT(E328,2)="RF",9,IF(LEFT(E328,2)="SP",10,IF(LEFT(E328,2)="RP",11,12)))))))))))</f>
        <v>4</v>
      </c>
      <c r="I328" s="53">
        <f>IF($G328="NC","NC",IF(OR(LEFT(E328,2)="RP",LEFT(E328,2)="SP"),ROUNDDOWN($G328*1.05,0)+IF($G328*1.05-ROUNDDOWN($G328*1.05,0)&gt;=2/3,2/3,IF($G328*1.05-ROUNDDOWN($G328*1.05,0)&gt;=1/3,1/3,0)),ROUNDDOWN($G328*1.05,0)))</f>
        <v>118</v>
      </c>
      <c r="J328" s="48"/>
      <c r="K328" s="49"/>
      <c r="L328" s="50"/>
      <c r="O328" s="46" t="str">
        <f>D328</f>
        <v>CON</v>
      </c>
    </row>
    <row r="329" spans="1:16" x14ac:dyDescent="0.2">
      <c r="A329" s="44" t="s">
        <v>81</v>
      </c>
      <c r="B329" s="55">
        <v>19858</v>
      </c>
      <c r="C329" s="13" t="s">
        <v>1148</v>
      </c>
      <c r="D329" s="84" t="s">
        <v>7</v>
      </c>
      <c r="E329" s="47" t="s">
        <v>131</v>
      </c>
      <c r="F329" s="48"/>
      <c r="G329" s="69">
        <v>501</v>
      </c>
      <c r="H329" s="47">
        <f>IF(LEFT(E329,2)="DH",1,IF(LEFT(E329,2)="CA",2,IF(LEFT(E329,2)="1B",3,IF(LEFT(E329,2)="2B",4,IF(LEFT(E329,2)="3B",5,IF(LEFT(E329,2)="SS",6,IF(LEFT(E329,2)="LF",7,IF(LEFT(E329,2)="CF",8,IF(LEFT(E329,2)="RF",9,IF(LEFT(E329,2)="SP",10,IF(LEFT(E329,2)="RP",11,12)))))))))))</f>
        <v>5</v>
      </c>
      <c r="I329" s="53">
        <f>IF($G329="NC","NC",IF(OR(LEFT(E329,2)="RP",LEFT(E329,2)="SP"),ROUNDDOWN($G329*1.05,0)+IF($G329*1.05-ROUNDDOWN($G329*1.05,0)&gt;=2/3,2/3,IF($G329*1.05-ROUNDDOWN($G329*1.05,0)&gt;=1/3,1/3,0)),ROUNDDOWN($G329*1.05,0)))</f>
        <v>526</v>
      </c>
      <c r="J329" s="48"/>
      <c r="K329" s="49"/>
      <c r="L329" s="50"/>
      <c r="O329" s="46" t="str">
        <f>D329</f>
        <v>LAA</v>
      </c>
    </row>
    <row r="330" spans="1:16" x14ac:dyDescent="0.2">
      <c r="A330" s="44" t="s">
        <v>81</v>
      </c>
      <c r="B330" s="55">
        <v>29592</v>
      </c>
      <c r="C330" s="13" t="s">
        <v>1872</v>
      </c>
      <c r="D330" s="84" t="s">
        <v>140</v>
      </c>
      <c r="E330" s="47" t="s">
        <v>8</v>
      </c>
      <c r="F330" s="48"/>
      <c r="G330" s="69">
        <v>311</v>
      </c>
      <c r="H330" s="47">
        <f>IF(LEFT(E330,2)="DH",1,IF(LEFT(E330,2)="CA",2,IF(LEFT(E330,2)="1B",3,IF(LEFT(E330,2)="2B",4,IF(LEFT(E330,2)="3B",5,IF(LEFT(E330,2)="SS",6,IF(LEFT(E330,2)="LF",7,IF(LEFT(E330,2)="CF",8,IF(LEFT(E330,2)="RF",9,IF(LEFT(E330,2)="SP",10,IF(LEFT(E330,2)="RP",11,12)))))))))))</f>
        <v>5</v>
      </c>
      <c r="I330" s="53">
        <f>IF($G330="NC","NC",IF(OR(LEFT(E330,2)="RP",LEFT(E330,2)="SP"),ROUNDDOWN($G330*1.05,0)+IF($G330*1.05-ROUNDDOWN($G330*1.05,0)&gt;=2/3,2/3,IF($G330*1.05-ROUNDDOWN($G330*1.05,0)&gt;=1/3,1/3,0)),ROUNDDOWN($G330*1.05,0)))</f>
        <v>326</v>
      </c>
      <c r="J330" s="48"/>
      <c r="K330" s="49"/>
      <c r="L330" s="50"/>
      <c r="O330" s="46" t="str">
        <f>D330</f>
        <v>MMN</v>
      </c>
    </row>
    <row r="331" spans="1:16" x14ac:dyDescent="0.2">
      <c r="A331" s="44" t="s">
        <v>81</v>
      </c>
      <c r="B331" s="55">
        <v>33197</v>
      </c>
      <c r="C331" s="13" t="s">
        <v>2050</v>
      </c>
      <c r="D331" s="84" t="s">
        <v>18</v>
      </c>
      <c r="E331" s="47" t="s">
        <v>8</v>
      </c>
      <c r="F331" s="48"/>
      <c r="G331" s="69">
        <v>277</v>
      </c>
      <c r="H331" s="47">
        <f>IF(LEFT(E331,2)="DH",1,IF(LEFT(E331,2)="CA",2,IF(LEFT(E331,2)="1B",3,IF(LEFT(E331,2)="2B",4,IF(LEFT(E331,2)="3B",5,IF(LEFT(E331,2)="SS",6,IF(LEFT(E331,2)="LF",7,IF(LEFT(E331,2)="CF",8,IF(LEFT(E331,2)="RF",9,IF(LEFT(E331,2)="SP",10,IF(LEFT(E331,2)="RP",11,12)))))))))))</f>
        <v>5</v>
      </c>
      <c r="I331" s="53">
        <f>IF($G331="NC","NC",IF(OR(LEFT(E331,2)="RP",LEFT(E331,2)="SP"),ROUNDDOWN($G331*1.05,0)+IF($G331*1.05-ROUNDDOWN($G331*1.05,0)&gt;=2/3,2/3,IF($G331*1.05-ROUNDDOWN($G331*1.05,0)&gt;=1/3,1/3,0)),ROUNDDOWN($G331*1.05,0)))</f>
        <v>290</v>
      </c>
      <c r="J331" s="48"/>
      <c r="K331" s="49"/>
      <c r="L331" s="50"/>
      <c r="O331" s="46" t="str">
        <f>D331</f>
        <v>SEA</v>
      </c>
    </row>
    <row r="332" spans="1:16" x14ac:dyDescent="0.2">
      <c r="A332" s="44" t="s">
        <v>81</v>
      </c>
      <c r="B332" s="55">
        <v>12979</v>
      </c>
      <c r="C332" s="13" t="s">
        <v>691</v>
      </c>
      <c r="D332" s="84" t="s">
        <v>66</v>
      </c>
      <c r="E332" s="47" t="s">
        <v>141</v>
      </c>
      <c r="F332" s="48"/>
      <c r="G332" s="69">
        <v>417</v>
      </c>
      <c r="H332" s="47">
        <f>IF(LEFT(E332,2)="DH",1,IF(LEFT(E332,2)="CA",2,IF(LEFT(E332,2)="1B",3,IF(LEFT(E332,2)="2B",4,IF(LEFT(E332,2)="3B",5,IF(LEFT(E332,2)="SS",6,IF(LEFT(E332,2)="LF",7,IF(LEFT(E332,2)="CF",8,IF(LEFT(E332,2)="RF",9,IF(LEFT(E332,2)="SP",10,IF(LEFT(E332,2)="RP",11,12)))))))))))</f>
        <v>6</v>
      </c>
      <c r="I332" s="53">
        <f>IF($G332="NC","NC",IF(OR(LEFT(E332,2)="RP",LEFT(E332,2)="SP"),ROUNDDOWN($G332*1.05,0)+IF($G332*1.05-ROUNDDOWN($G332*1.05,0)&gt;=2/3,2/3,IF($G332*1.05-ROUNDDOWN($G332*1.05,0)&gt;=1/3,1/3,0)),ROUNDDOWN($G332*1.05,0)))</f>
        <v>437</v>
      </c>
      <c r="J332" s="48"/>
      <c r="K332" s="49"/>
      <c r="L332" s="50"/>
      <c r="O332" s="46" t="str">
        <f>D332</f>
        <v>DEA</v>
      </c>
    </row>
    <row r="333" spans="1:16" x14ac:dyDescent="0.2">
      <c r="A333" s="44" t="s">
        <v>81</v>
      </c>
      <c r="B333" s="55">
        <v>19455</v>
      </c>
      <c r="C333" s="13" t="s">
        <v>1096</v>
      </c>
      <c r="D333" s="84" t="s">
        <v>139</v>
      </c>
      <c r="E333" s="47" t="s">
        <v>9</v>
      </c>
      <c r="F333" s="48"/>
      <c r="G333" s="69">
        <v>126</v>
      </c>
      <c r="H333" s="47">
        <f>IF(LEFT(E333,2)="DH",1,IF(LEFT(E333,2)="CA",2,IF(LEFT(E333,2)="1B",3,IF(LEFT(E333,2)="2B",4,IF(LEFT(E333,2)="3B",5,IF(LEFT(E333,2)="SS",6,IF(LEFT(E333,2)="LF",7,IF(LEFT(E333,2)="CF",8,IF(LEFT(E333,2)="RF",9,IF(LEFT(E333,2)="SP",10,IF(LEFT(E333,2)="RP",11,12)))))))))))</f>
        <v>6</v>
      </c>
      <c r="I333" s="53">
        <f>IF($G333="NC","NC",IF(OR(LEFT(E333,2)="RP",LEFT(E333,2)="SP"),ROUNDDOWN($G333*1.05,0)+IF($G333*1.05-ROUNDDOWN($G333*1.05,0)&gt;=2/3,2/3,IF($G333*1.05-ROUNDDOWN($G333*1.05,0)&gt;=1/3,1/3,0)),ROUNDDOWN($G333*1.05,0)))</f>
        <v>132</v>
      </c>
      <c r="J333" s="48"/>
      <c r="K333" s="48"/>
      <c r="L333" s="50"/>
      <c r="O333" s="46" t="str">
        <f>D333</f>
        <v>MLN</v>
      </c>
    </row>
    <row r="334" spans="1:16" x14ac:dyDescent="0.2">
      <c r="A334" s="44" t="s">
        <v>81</v>
      </c>
      <c r="B334" s="55">
        <v>22563</v>
      </c>
      <c r="C334" s="13" t="s">
        <v>1412</v>
      </c>
      <c r="D334" s="84" t="s">
        <v>124</v>
      </c>
      <c r="E334" s="47" t="s">
        <v>338</v>
      </c>
      <c r="F334" s="48"/>
      <c r="G334" s="69">
        <v>432</v>
      </c>
      <c r="H334" s="47">
        <f>IF(LEFT(E334,2)="DH",1,IF(LEFT(E334,2)="CA",2,IF(LEFT(E334,2)="1B",3,IF(LEFT(E334,2)="2B",4,IF(LEFT(E334,2)="3B",5,IF(LEFT(E334,2)="SS",6,IF(LEFT(E334,2)="LF",7,IF(LEFT(E334,2)="CF",8,IF(LEFT(E334,2)="RF",9,IF(LEFT(E334,2)="SP",10,IF(LEFT(E334,2)="RP",11,12)))))))))))</f>
        <v>6</v>
      </c>
      <c r="I334" s="53">
        <f>IF($G334="NC","NC",IF(OR(LEFT(E334,2)="RP",LEFT(E334,2)="SP"),ROUNDDOWN($G334*1.05,0)+IF($G334*1.05-ROUNDDOWN($G334*1.05,0)&gt;=2/3,2/3,IF($G334*1.05-ROUNDDOWN($G334*1.05,0)&gt;=1/3,1/3,0)),ROUNDDOWN($G334*1.05,0)))</f>
        <v>453</v>
      </c>
      <c r="J334" s="48"/>
      <c r="K334" s="49"/>
      <c r="L334" s="50"/>
      <c r="O334" s="46" t="str">
        <f>D334</f>
        <v>CLA</v>
      </c>
    </row>
    <row r="335" spans="1:16" x14ac:dyDescent="0.2">
      <c r="A335" s="44" t="s">
        <v>81</v>
      </c>
      <c r="B335" s="55">
        <v>16153</v>
      </c>
      <c r="C335" s="13" t="s">
        <v>854</v>
      </c>
      <c r="D335" s="76" t="str">
        <f>P335</f>
        <v>CHA/NYA</v>
      </c>
      <c r="E335" s="51" t="s">
        <v>105</v>
      </c>
      <c r="F335" s="48"/>
      <c r="G335" s="69">
        <v>148</v>
      </c>
      <c r="H335" s="51">
        <f>IF(LEFT(E335,2)="DH",1,IF(LEFT(E335,2)="CA",2,IF(LEFT(E335,2)="1B",3,IF(LEFT(E335,2)="2B",4,IF(LEFT(E335,2)="3B",5,IF(LEFT(E335,2)="SS",6,IF(LEFT(E335,2)="LF",7,IF(LEFT(E335,2)="CF",8,IF(LEFT(E335,2)="RF",9,IF(LEFT(E335,2)="SP",10,IF(LEFT(E335,2)="RP",11,12)))))))))))</f>
        <v>7</v>
      </c>
      <c r="I335" s="53">
        <f>IF($G335="NC","NC",IF(OR(LEFT(E335,2)="RP",LEFT(E335,2)="SP"),ROUNDDOWN($G335*1.05,0)+IF($G335*1.05-ROUNDDOWN($G335*1.05,0)&gt;=2/3,2/3,IF($G335*1.05-ROUNDDOWN($G335*1.05,0)&gt;=1/3,1/3,0)),ROUNDDOWN($G335*1.05,0)))</f>
        <v>155</v>
      </c>
      <c r="J335" s="48"/>
      <c r="K335" s="48"/>
      <c r="L335" s="50"/>
      <c r="O335" s="46" t="str">
        <f>D335</f>
        <v>CHA/NYA</v>
      </c>
      <c r="P335" s="46" t="s">
        <v>363</v>
      </c>
    </row>
    <row r="336" spans="1:16" x14ac:dyDescent="0.2">
      <c r="A336" s="44" t="s">
        <v>81</v>
      </c>
      <c r="B336" s="55">
        <v>25976</v>
      </c>
      <c r="C336" s="13" t="s">
        <v>1645</v>
      </c>
      <c r="D336" s="84" t="s">
        <v>66</v>
      </c>
      <c r="E336" s="47" t="s">
        <v>10</v>
      </c>
      <c r="F336" s="48"/>
      <c r="G336" s="69">
        <v>600</v>
      </c>
      <c r="H336" s="47">
        <f>IF(LEFT(E336,2)="DH",1,IF(LEFT(E336,2)="CA",2,IF(LEFT(E336,2)="1B",3,IF(LEFT(E336,2)="2B",4,IF(LEFT(E336,2)="3B",5,IF(LEFT(E336,2)="SS",6,IF(LEFT(E336,2)="LF",7,IF(LEFT(E336,2)="CF",8,IF(LEFT(E336,2)="RF",9,IF(LEFT(E336,2)="SP",10,IF(LEFT(E336,2)="RP",11,12)))))))))))</f>
        <v>7</v>
      </c>
      <c r="I336" s="53">
        <f>IF($G336="NC","NC",IF(OR(LEFT(E336,2)="RP",LEFT(E336,2)="SP"),ROUNDDOWN($G336*1.05,0)+IF($G336*1.05-ROUNDDOWN($G336*1.05,0)&gt;=2/3,2/3,IF($G336*1.05-ROUNDDOWN($G336*1.05,0)&gt;=1/3,1/3,0)),ROUNDDOWN($G336*1.05,0)))</f>
        <v>630</v>
      </c>
      <c r="J336" s="48"/>
      <c r="K336" s="48"/>
      <c r="L336" s="50"/>
      <c r="O336" s="46" t="str">
        <f>D336</f>
        <v>DEA</v>
      </c>
    </row>
    <row r="337" spans="1:15" x14ac:dyDescent="0.2">
      <c r="A337" s="44" t="s">
        <v>81</v>
      </c>
      <c r="B337" s="55">
        <v>31562</v>
      </c>
      <c r="C337" s="13" t="s">
        <v>1993</v>
      </c>
      <c r="D337" s="84" t="s">
        <v>94</v>
      </c>
      <c r="E337" s="47" t="s">
        <v>105</v>
      </c>
      <c r="F337" s="47"/>
      <c r="G337" s="69">
        <v>98</v>
      </c>
      <c r="H337" s="47">
        <f>IF(LEFT(E337,2)="DH",1,IF(LEFT(E337,2)="CA",2,IF(LEFT(E337,2)="1B",3,IF(LEFT(E337,2)="2B",4,IF(LEFT(E337,2)="3B",5,IF(LEFT(E337,2)="SS",6,IF(LEFT(E337,2)="LF",7,IF(LEFT(E337,2)="CF",8,IF(LEFT(E337,2)="RF",9,IF(LEFT(E337,2)="SP",10,IF(LEFT(E337,2)="RP",11,12)))))))))))</f>
        <v>7</v>
      </c>
      <c r="I337" s="53">
        <f>IF($G337="NC","NC",IF(OR(LEFT(E337,2)="RP",LEFT(E337,2)="SP"),ROUNDDOWN($G337*1.05,0)+IF($G337*1.05-ROUNDDOWN($G337*1.05,0)&gt;=2/3,2/3,IF($G337*1.05-ROUNDDOWN($G337*1.05,0)&gt;=1/3,1/3,0)),ROUNDDOWN($G337*1.05,0)))</f>
        <v>102</v>
      </c>
      <c r="J337" s="48"/>
      <c r="K337" s="49"/>
      <c r="L337" s="50"/>
      <c r="O337" s="46" t="str">
        <f>D337</f>
        <v>HOA</v>
      </c>
    </row>
    <row r="338" spans="1:15" x14ac:dyDescent="0.2">
      <c r="A338" s="44" t="s">
        <v>81</v>
      </c>
      <c r="B338" s="55">
        <v>21558</v>
      </c>
      <c r="C338" s="13" t="s">
        <v>1316</v>
      </c>
      <c r="D338" s="84" t="s">
        <v>66</v>
      </c>
      <c r="E338" s="51" t="s">
        <v>20</v>
      </c>
      <c r="F338" s="52"/>
      <c r="G338" s="69">
        <v>88</v>
      </c>
      <c r="H338" s="51">
        <f>IF(LEFT(E338,2)="DH",1,IF(LEFT(E338,2)="CA",2,IF(LEFT(E338,2)="1B",3,IF(LEFT(E338,2)="2B",4,IF(LEFT(E338,2)="3B",5,IF(LEFT(E338,2)="SS",6,IF(LEFT(E338,2)="LF",7,IF(LEFT(E338,2)="CF",8,IF(LEFT(E338,2)="RF",9,IF(LEFT(E338,2)="SP",10,IF(LEFT(E338,2)="RP",11,12)))))))))))</f>
        <v>8</v>
      </c>
      <c r="I338" s="53">
        <f>IF($G338="NC","NC",IF(OR(LEFT(E338,2)="RP",LEFT(E338,2)="SP"),ROUNDDOWN($G338*1.05,0)+IF($G338*1.05-ROUNDDOWN($G338*1.05,0)&gt;=2/3,2/3,IF($G338*1.05-ROUNDDOWN($G338*1.05,0)&gt;=1/3,1/3,0)),ROUNDDOWN($G338*1.05,0)))</f>
        <v>92</v>
      </c>
      <c r="J338" s="48"/>
      <c r="K338" s="48"/>
      <c r="L338" s="50"/>
      <c r="O338" s="46" t="str">
        <f>D338</f>
        <v>DEA</v>
      </c>
    </row>
    <row r="339" spans="1:15" x14ac:dyDescent="0.2">
      <c r="A339" s="44" t="s">
        <v>81</v>
      </c>
      <c r="B339" s="55">
        <v>23800</v>
      </c>
      <c r="C339" s="13" t="s">
        <v>1488</v>
      </c>
      <c r="D339" s="84" t="s">
        <v>66</v>
      </c>
      <c r="E339" s="51" t="s">
        <v>20</v>
      </c>
      <c r="F339" s="48"/>
      <c r="G339" s="69">
        <v>191</v>
      </c>
      <c r="H339" s="51">
        <f>IF(LEFT(E339,2)="DH",1,IF(LEFT(E339,2)="CA",2,IF(LEFT(E339,2)="1B",3,IF(LEFT(E339,2)="2B",4,IF(LEFT(E339,2)="3B",5,IF(LEFT(E339,2)="SS",6,IF(LEFT(E339,2)="LF",7,IF(LEFT(E339,2)="CF",8,IF(LEFT(E339,2)="RF",9,IF(LEFT(E339,2)="SP",10,IF(LEFT(E339,2)="RP",11,12)))))))))))</f>
        <v>8</v>
      </c>
      <c r="I339" s="53">
        <f>IF($G339="NC","NC",IF(OR(LEFT(E339,2)="RP",LEFT(E339,2)="SP"),ROUNDDOWN($G339*1.05,0)+IF($G339*1.05-ROUNDDOWN($G339*1.05,0)&gt;=2/3,2/3,IF($G339*1.05-ROUNDDOWN($G339*1.05,0)&gt;=1/3,1/3,0)),ROUNDDOWN($G339*1.05,0)))</f>
        <v>200</v>
      </c>
      <c r="J339" s="48"/>
      <c r="K339" s="48"/>
      <c r="L339" s="50"/>
      <c r="O339" s="46" t="str">
        <f>D339</f>
        <v>DEA</v>
      </c>
    </row>
    <row r="340" spans="1:15" x14ac:dyDescent="0.2">
      <c r="A340" s="44" t="s">
        <v>81</v>
      </c>
      <c r="B340" s="55">
        <v>27790</v>
      </c>
      <c r="C340" s="13" t="s">
        <v>1817</v>
      </c>
      <c r="D340" s="84" t="s">
        <v>16</v>
      </c>
      <c r="E340" s="47" t="s">
        <v>20</v>
      </c>
      <c r="F340" s="48"/>
      <c r="G340" s="69">
        <v>194</v>
      </c>
      <c r="H340" s="47">
        <f>IF(LEFT(E340,2)="DH",1,IF(LEFT(E340,2)="CA",2,IF(LEFT(E340,2)="1B",3,IF(LEFT(E340,2)="2B",4,IF(LEFT(E340,2)="3B",5,IF(LEFT(E340,2)="SS",6,IF(LEFT(E340,2)="LF",7,IF(LEFT(E340,2)="CF",8,IF(LEFT(E340,2)="RF",9,IF(LEFT(E340,2)="SP",10,IF(LEFT(E340,2)="RP",11,12)))))))))))</f>
        <v>8</v>
      </c>
      <c r="I340" s="53">
        <f>IF($G340="NC","NC",IF(OR(LEFT(E340,2)="RP",LEFT(E340,2)="SP"),ROUNDDOWN($G340*1.05,0)+IF($G340*1.05-ROUNDDOWN($G340*1.05,0)&gt;=2/3,2/3,IF($G340*1.05-ROUNDDOWN($G340*1.05,0)&gt;=1/3,1/3,0)),ROUNDDOWN($G340*1.05,0)))</f>
        <v>203</v>
      </c>
      <c r="J340" s="48"/>
      <c r="K340" s="49"/>
      <c r="L340" s="50"/>
      <c r="O340" s="46" t="str">
        <f>D340</f>
        <v>TEA</v>
      </c>
    </row>
    <row r="341" spans="1:15" x14ac:dyDescent="0.2">
      <c r="A341" s="44" t="s">
        <v>81</v>
      </c>
      <c r="B341" s="55">
        <v>22857</v>
      </c>
      <c r="C341" s="13" t="s">
        <v>1426</v>
      </c>
      <c r="D341" s="84" t="s">
        <v>66</v>
      </c>
      <c r="E341" s="47" t="s">
        <v>127</v>
      </c>
      <c r="F341" s="48"/>
      <c r="G341" s="69">
        <v>344</v>
      </c>
      <c r="H341" s="47">
        <f>IF(LEFT(E341,2)="DH",1,IF(LEFT(E341,2)="CA",2,IF(LEFT(E341,2)="1B",3,IF(LEFT(E341,2)="2B",4,IF(LEFT(E341,2)="3B",5,IF(LEFT(E341,2)="SS",6,IF(LEFT(E341,2)="LF",7,IF(LEFT(E341,2)="CF",8,IF(LEFT(E341,2)="RF",9,IF(LEFT(E341,2)="SP",10,IF(LEFT(E341,2)="RP",11,12)))))))))))</f>
        <v>9</v>
      </c>
      <c r="I341" s="53">
        <f>IF($G341="NC","NC",IF(OR(LEFT(E341,2)="RP",LEFT(E341,2)="SP"),ROUNDDOWN($G341*1.05,0)+IF($G341*1.05-ROUNDDOWN($G341*1.05,0)&gt;=2/3,2/3,IF($G341*1.05-ROUNDDOWN($G341*1.05,0)&gt;=1/3,1/3,0)),ROUNDDOWN($G341*1.05,0)))</f>
        <v>361</v>
      </c>
      <c r="J341" s="48"/>
      <c r="K341" s="49"/>
      <c r="L341" s="50"/>
      <c r="O341" s="46" t="str">
        <f>D341</f>
        <v>DEA</v>
      </c>
    </row>
    <row r="342" spans="1:15" x14ac:dyDescent="0.2">
      <c r="A342" s="44" t="s">
        <v>81</v>
      </c>
      <c r="B342" s="55">
        <v>25961</v>
      </c>
      <c r="C342" s="13" t="s">
        <v>1642</v>
      </c>
      <c r="D342" s="84" t="s">
        <v>66</v>
      </c>
      <c r="E342" s="47" t="s">
        <v>12</v>
      </c>
      <c r="F342" s="48"/>
      <c r="G342" s="69">
        <v>433</v>
      </c>
      <c r="H342" s="47">
        <f>IF(LEFT(E342,2)="DH",1,IF(LEFT(E342,2)="CA",2,IF(LEFT(E342,2)="1B",3,IF(LEFT(E342,2)="2B",4,IF(LEFT(E342,2)="3B",5,IF(LEFT(E342,2)="SS",6,IF(LEFT(E342,2)="LF",7,IF(LEFT(E342,2)="CF",8,IF(LEFT(E342,2)="RF",9,IF(LEFT(E342,2)="SP",10,IF(LEFT(E342,2)="RP",11,12)))))))))))</f>
        <v>9</v>
      </c>
      <c r="I342" s="53">
        <f>IF($G342="NC","NC",IF(OR(LEFT(E342,2)="RP",LEFT(E342,2)="SP"),ROUNDDOWN($G342*1.05,0)+IF($G342*1.05-ROUNDDOWN($G342*1.05,0)&gt;=2/3,2/3,IF($G342*1.05-ROUNDDOWN($G342*1.05,0)&gt;=1/3,1/3,0)),ROUNDDOWN($G342*1.05,0)))</f>
        <v>454</v>
      </c>
      <c r="J342" s="48"/>
      <c r="K342" s="49"/>
      <c r="L342" s="50"/>
      <c r="O342" s="46" t="str">
        <f>D342</f>
        <v>DEA</v>
      </c>
    </row>
    <row r="343" spans="1:15" x14ac:dyDescent="0.2">
      <c r="A343" s="44" t="s">
        <v>81</v>
      </c>
      <c r="B343" s="78">
        <v>16358</v>
      </c>
      <c r="C343" s="13" t="s">
        <v>867</v>
      </c>
      <c r="D343" s="82" t="s">
        <v>16</v>
      </c>
      <c r="E343" s="51" t="s">
        <v>13</v>
      </c>
      <c r="F343" s="13">
        <v>16</v>
      </c>
      <c r="G343" s="70">
        <v>86.66</v>
      </c>
      <c r="H343" s="51">
        <f>IF(LEFT(E343,2)="DH",1,IF(LEFT(E343,2)="CA",2,IF(LEFT(E343,2)="1B",3,IF(LEFT(E343,2)="2B",4,IF(LEFT(E343,2)="3B",5,IF(LEFT(E343,2)="SS",6,IF(LEFT(E343,2)="LF",7,IF(LEFT(E343,2)="CF",8,IF(LEFT(E343,2)="RF",9,IF(LEFT(E343,2)="SP",10,IF(LEFT(E343,2)="RP",11,12)))))))))))</f>
        <v>10</v>
      </c>
      <c r="I343" s="53">
        <f>IF($G343="NC","NC",IF(OR(LEFT(E343,2)="RP",LEFT(E343,2)="SP"),ROUNDDOWN($G343*1.05,0)+IF($G343*1.05-ROUNDDOWN($G343*1.05,0)&gt;=2/3,2/3,IF($G343*1.05-ROUNDDOWN($G343*1.05,0)&gt;=1/3,1/3,0)),ROUNDDOWN($G343*1.05,0)))</f>
        <v>90.666666666666671</v>
      </c>
      <c r="J343" s="48"/>
      <c r="K343" s="48"/>
      <c r="L343" s="50"/>
      <c r="O343" s="46" t="str">
        <f>D343</f>
        <v>TEA</v>
      </c>
    </row>
    <row r="344" spans="1:15" x14ac:dyDescent="0.2">
      <c r="A344" s="44" t="s">
        <v>81</v>
      </c>
      <c r="B344" s="78">
        <v>20492</v>
      </c>
      <c r="C344" s="13" t="s">
        <v>1241</v>
      </c>
      <c r="D344" s="82" t="s">
        <v>66</v>
      </c>
      <c r="E344" s="47" t="s">
        <v>13</v>
      </c>
      <c r="F344" s="13">
        <v>28</v>
      </c>
      <c r="G344" s="70">
        <v>149</v>
      </c>
      <c r="H344" s="47">
        <f>IF(LEFT(E344,2)="DH",1,IF(LEFT(E344,2)="CA",2,IF(LEFT(E344,2)="1B",3,IF(LEFT(E344,2)="2B",4,IF(LEFT(E344,2)="3B",5,IF(LEFT(E344,2)="SS",6,IF(LEFT(E344,2)="LF",7,IF(LEFT(E344,2)="CF",8,IF(LEFT(E344,2)="RF",9,IF(LEFT(E344,2)="SP",10,IF(LEFT(E344,2)="RP",11,12)))))))))))</f>
        <v>10</v>
      </c>
      <c r="I344" s="53">
        <f>IF($G344="NC","NC",IF(OR(LEFT(E344,2)="RP",LEFT(E344,2)="SP"),ROUNDDOWN($G344*1.05,0)+IF($G344*1.05-ROUNDDOWN($G344*1.05,0)&gt;=2/3,2/3,IF($G344*1.05-ROUNDDOWN($G344*1.05,0)&gt;=1/3,1/3,0)),ROUNDDOWN($G344*1.05,0)))</f>
        <v>156.33333333333334</v>
      </c>
      <c r="J344" s="48"/>
      <c r="K344" s="49"/>
      <c r="L344" s="50"/>
      <c r="O344" s="46" t="str">
        <f>D344</f>
        <v>DEA</v>
      </c>
    </row>
    <row r="345" spans="1:15" x14ac:dyDescent="0.2">
      <c r="A345" s="44" t="s">
        <v>81</v>
      </c>
      <c r="B345" s="78">
        <v>22267</v>
      </c>
      <c r="C345" s="13" t="s">
        <v>1385</v>
      </c>
      <c r="D345" s="82" t="s">
        <v>66</v>
      </c>
      <c r="E345" s="47" t="s">
        <v>13</v>
      </c>
      <c r="F345" s="13">
        <v>31</v>
      </c>
      <c r="G345" s="70">
        <v>195.33</v>
      </c>
      <c r="H345" s="51">
        <f>IF(LEFT(E345,2)="DH",1,IF(LEFT(E345,2)="CA",2,IF(LEFT(E345,2)="1B",3,IF(LEFT(E345,2)="2B",4,IF(LEFT(E345,2)="3B",5,IF(LEFT(E345,2)="SS",6,IF(LEFT(E345,2)="LF",7,IF(LEFT(E345,2)="CF",8,IF(LEFT(E345,2)="RF",9,IF(LEFT(E345,2)="SP",10,IF(LEFT(E345,2)="RP",11,12)))))))))))</f>
        <v>10</v>
      </c>
      <c r="I345" s="53">
        <f>IF($G345="NC","NC",IF(OR(LEFT(E345,2)="RP",LEFT(E345,2)="SP"),ROUNDDOWN($G345*1.05,0)+IF($G345*1.05-ROUNDDOWN($G345*1.05,0)&gt;=2/3,2/3,IF($G345*1.05-ROUNDDOWN($G345*1.05,0)&gt;=1/3,1/3,0)),ROUNDDOWN($G345*1.05,0)))</f>
        <v>205</v>
      </c>
      <c r="J345" s="48"/>
      <c r="K345" s="48"/>
      <c r="L345" s="50"/>
      <c r="O345" s="46" t="str">
        <f>D345</f>
        <v>DEA</v>
      </c>
    </row>
    <row r="346" spans="1:15" x14ac:dyDescent="0.2">
      <c r="A346" s="44" t="s">
        <v>81</v>
      </c>
      <c r="B346" s="78">
        <v>24968</v>
      </c>
      <c r="C346" s="13" t="s">
        <v>1551</v>
      </c>
      <c r="D346" s="82" t="s">
        <v>66</v>
      </c>
      <c r="E346" s="47" t="s">
        <v>13</v>
      </c>
      <c r="F346" s="13">
        <v>13</v>
      </c>
      <c r="G346" s="70">
        <v>68.66</v>
      </c>
      <c r="H346" s="47">
        <f>IF(LEFT(E346,2)="DH",1,IF(LEFT(E346,2)="CA",2,IF(LEFT(E346,2)="1B",3,IF(LEFT(E346,2)="2B",4,IF(LEFT(E346,2)="3B",5,IF(LEFT(E346,2)="SS",6,IF(LEFT(E346,2)="LF",7,IF(LEFT(E346,2)="CF",8,IF(LEFT(E346,2)="RF",9,IF(LEFT(E346,2)="SP",10,IF(LEFT(E346,2)="RP",11,12)))))))))))</f>
        <v>10</v>
      </c>
      <c r="I346" s="53">
        <f>IF($G346="NC","NC",IF(OR(LEFT(E346,2)="RP",LEFT(E346,2)="SP"),ROUNDDOWN($G346*1.05,0)+IF($G346*1.05-ROUNDDOWN($G346*1.05,0)&gt;=2/3,2/3,IF($G346*1.05-ROUNDDOWN($G346*1.05,0)&gt;=1/3,1/3,0)),ROUNDDOWN($G346*1.05,0)))</f>
        <v>72</v>
      </c>
      <c r="J346" s="48"/>
      <c r="K346" s="49"/>
      <c r="L346" s="50"/>
      <c r="O346" s="46" t="str">
        <f>D346</f>
        <v>DEA</v>
      </c>
    </row>
    <row r="347" spans="1:15" x14ac:dyDescent="0.2">
      <c r="A347" s="44" t="s">
        <v>81</v>
      </c>
      <c r="B347" s="78">
        <v>25385</v>
      </c>
      <c r="C347" s="13" t="s">
        <v>1577</v>
      </c>
      <c r="D347" s="82" t="s">
        <v>73</v>
      </c>
      <c r="E347" s="47" t="s">
        <v>13</v>
      </c>
      <c r="F347" s="13">
        <v>31</v>
      </c>
      <c r="G347" s="70">
        <v>150</v>
      </c>
      <c r="H347" s="47">
        <f>IF(LEFT(E347,2)="DH",1,IF(LEFT(E347,2)="CA",2,IF(LEFT(E347,2)="1B",3,IF(LEFT(E347,2)="2B",4,IF(LEFT(E347,2)="3B",5,IF(LEFT(E347,2)="SS",6,IF(LEFT(E347,2)="LF",7,IF(LEFT(E347,2)="CF",8,IF(LEFT(E347,2)="RF",9,IF(LEFT(E347,2)="SP",10,IF(LEFT(E347,2)="RP",11,12)))))))))))</f>
        <v>10</v>
      </c>
      <c r="I347" s="53">
        <f>IF($G347="NC","NC",IF(OR(LEFT(E347,2)="RP",LEFT(E347,2)="SP"),ROUNDDOWN($G347*1.05,0)+IF($G347*1.05-ROUNDDOWN($G347*1.05,0)&gt;=2/3,2/3,IF($G347*1.05-ROUNDDOWN($G347*1.05,0)&gt;=1/3,1/3,0)),ROUNDDOWN($G347*1.05,0)))</f>
        <v>157.33333333333334</v>
      </c>
      <c r="J347" s="48"/>
      <c r="K347" s="48"/>
      <c r="L347" s="50"/>
      <c r="O347" s="46" t="str">
        <f>D347</f>
        <v>TBA</v>
      </c>
    </row>
    <row r="348" spans="1:15" x14ac:dyDescent="0.2">
      <c r="A348" s="44" t="s">
        <v>81</v>
      </c>
      <c r="B348" s="78">
        <v>27646</v>
      </c>
      <c r="C348" s="13" t="s">
        <v>1785</v>
      </c>
      <c r="D348" s="82" t="s">
        <v>124</v>
      </c>
      <c r="E348" s="51" t="s">
        <v>13</v>
      </c>
      <c r="F348" s="13">
        <v>16</v>
      </c>
      <c r="G348" s="70">
        <v>88.66</v>
      </c>
      <c r="H348" s="51">
        <f>IF(LEFT(E348,2)="DH",1,IF(LEFT(E348,2)="CA",2,IF(LEFT(E348,2)="1B",3,IF(LEFT(E348,2)="2B",4,IF(LEFT(E348,2)="3B",5,IF(LEFT(E348,2)="SS",6,IF(LEFT(E348,2)="LF",7,IF(LEFT(E348,2)="CF",8,IF(LEFT(E348,2)="RF",9,IF(LEFT(E348,2)="SP",10,IF(LEFT(E348,2)="RP",11,12)))))))))))</f>
        <v>10</v>
      </c>
      <c r="I348" s="53">
        <f>IF($G348="NC","NC",IF(OR(LEFT(E348,2)="RP",LEFT(E348,2)="SP"),ROUNDDOWN($G348*1.05,0)+IF($G348*1.05-ROUNDDOWN($G348*1.05,0)&gt;=2/3,2/3,IF($G348*1.05-ROUNDDOWN($G348*1.05,0)&gt;=1/3,1/3,0)),ROUNDDOWN($G348*1.05,0)))</f>
        <v>93</v>
      </c>
      <c r="J348" s="48"/>
      <c r="K348" s="48"/>
      <c r="L348" s="50"/>
      <c r="O348" s="46" t="str">
        <f>D348</f>
        <v>CLA</v>
      </c>
    </row>
    <row r="349" spans="1:15" x14ac:dyDescent="0.2">
      <c r="A349" s="44" t="s">
        <v>81</v>
      </c>
      <c r="B349" s="78">
        <v>30203</v>
      </c>
      <c r="C349" s="13" t="s">
        <v>1955</v>
      </c>
      <c r="D349" s="82" t="s">
        <v>66</v>
      </c>
      <c r="E349" s="51" t="s">
        <v>13</v>
      </c>
      <c r="F349" s="13">
        <v>10</v>
      </c>
      <c r="G349" s="70">
        <v>49</v>
      </c>
      <c r="H349" s="51">
        <f>IF(LEFT(E349,2)="DH",1,IF(LEFT(E349,2)="CA",2,IF(LEFT(E349,2)="1B",3,IF(LEFT(E349,2)="2B",4,IF(LEFT(E349,2)="3B",5,IF(LEFT(E349,2)="SS",6,IF(LEFT(E349,2)="LF",7,IF(LEFT(E349,2)="CF",8,IF(LEFT(E349,2)="RF",9,IF(LEFT(E349,2)="SP",10,IF(LEFT(E349,2)="RP",11,12)))))))))))</f>
        <v>10</v>
      </c>
      <c r="I349" s="53">
        <f>IF($G349="NC","NC",IF(OR(LEFT(E349,2)="RP",LEFT(E349,2)="SP"),ROUNDDOWN($G349*1.05,0)+IF($G349*1.05-ROUNDDOWN($G349*1.05,0)&gt;=2/3,2/3,IF($G349*1.05-ROUNDDOWN($G349*1.05,0)&gt;=1/3,1/3,0)),ROUNDDOWN($G349*1.05,0)))</f>
        <v>51.333333333333336</v>
      </c>
      <c r="J349" s="48"/>
      <c r="K349" s="48"/>
      <c r="L349" s="50"/>
      <c r="O349" s="46" t="str">
        <f>D349</f>
        <v>DEA</v>
      </c>
    </row>
    <row r="350" spans="1:15" x14ac:dyDescent="0.2">
      <c r="A350" s="44" t="s">
        <v>81</v>
      </c>
      <c r="B350" s="78">
        <v>30240</v>
      </c>
      <c r="C350" s="13" t="s">
        <v>1958</v>
      </c>
      <c r="D350" s="82" t="s">
        <v>25</v>
      </c>
      <c r="E350" s="47" t="s">
        <v>527</v>
      </c>
      <c r="F350" s="13">
        <v>11</v>
      </c>
      <c r="G350" s="70">
        <v>61</v>
      </c>
      <c r="H350" s="47">
        <f>IF(LEFT(E350,2)="DH",1,IF(LEFT(E350,2)="CA",2,IF(LEFT(E350,2)="1B",3,IF(LEFT(E350,2)="2B",4,IF(LEFT(E350,2)="3B",5,IF(LEFT(E350,2)="SS",6,IF(LEFT(E350,2)="LF",7,IF(LEFT(E350,2)="CF",8,IF(LEFT(E350,2)="RF",9,IF(LEFT(E350,2)="SP",10,IF(LEFT(E350,2)="RP",11,12)))))))))))</f>
        <v>10</v>
      </c>
      <c r="I350" s="53">
        <f>IF($G350="NC","NC",IF(OR(LEFT(E350,2)="RP",LEFT(E350,2)="SP"),ROUNDDOWN($G350*1.05,0)+IF($G350*1.05-ROUNDDOWN($G350*1.05,0)&gt;=2/3,2/3,IF($G350*1.05-ROUNDDOWN($G350*1.05,0)&gt;=1/3,1/3,0)),ROUNDDOWN($G350*1.05,0)))</f>
        <v>64</v>
      </c>
      <c r="J350" s="48"/>
      <c r="K350" s="49"/>
      <c r="L350" s="50"/>
      <c r="O350" s="46" t="str">
        <f>D350</f>
        <v>BOA</v>
      </c>
    </row>
    <row r="351" spans="1:15" x14ac:dyDescent="0.2">
      <c r="A351" s="44" t="s">
        <v>81</v>
      </c>
      <c r="B351" s="78">
        <v>14993</v>
      </c>
      <c r="C351" s="13" t="s">
        <v>791</v>
      </c>
      <c r="D351" s="82" t="s">
        <v>71</v>
      </c>
      <c r="E351" s="47" t="s">
        <v>528</v>
      </c>
      <c r="F351" s="13">
        <v>1</v>
      </c>
      <c r="G351" s="70">
        <v>68.33</v>
      </c>
      <c r="H351" s="47">
        <f>IF(LEFT(E351,2)="DH",1,IF(LEFT(E351,2)="CA",2,IF(LEFT(E351,2)="1B",3,IF(LEFT(E351,2)="2B",4,IF(LEFT(E351,2)="3B",5,IF(LEFT(E351,2)="SS",6,IF(LEFT(E351,2)="LF",7,IF(LEFT(E351,2)="CF",8,IF(LEFT(E351,2)="RF",9,IF(LEFT(E351,2)="SP",10,IF(LEFT(E351,2)="RP",11,12)))))))))))</f>
        <v>11</v>
      </c>
      <c r="I351" s="53">
        <f>IF($G351="NC","NC",IF(OR(LEFT(E351,2)="RP",LEFT(E351,2)="SP"),ROUNDDOWN($G351*1.05,0)+IF($G351*1.05-ROUNDDOWN($G351*1.05,0)&gt;=2/3,2/3,IF($G351*1.05-ROUNDDOWN($G351*1.05,0)&gt;=1/3,1/3,0)),ROUNDDOWN($G351*1.05,0)))</f>
        <v>71.666666666666671</v>
      </c>
      <c r="J351" s="48"/>
      <c r="K351" s="48"/>
      <c r="L351" s="50"/>
      <c r="O351" s="46" t="str">
        <f>D351</f>
        <v>CIN</v>
      </c>
    </row>
    <row r="352" spans="1:15" x14ac:dyDescent="0.2">
      <c r="A352" s="44" t="s">
        <v>81</v>
      </c>
      <c r="B352" s="78">
        <v>19769</v>
      </c>
      <c r="C352" s="13" t="s">
        <v>1137</v>
      </c>
      <c r="D352" s="82" t="s">
        <v>66</v>
      </c>
      <c r="E352" s="47" t="s">
        <v>15</v>
      </c>
      <c r="F352" s="13">
        <v>0</v>
      </c>
      <c r="G352" s="70">
        <v>68.66</v>
      </c>
      <c r="H352" s="47">
        <f>IF(LEFT(E352,2)="DH",1,IF(LEFT(E352,2)="CA",2,IF(LEFT(E352,2)="1B",3,IF(LEFT(E352,2)="2B",4,IF(LEFT(E352,2)="3B",5,IF(LEFT(E352,2)="SS",6,IF(LEFT(E352,2)="LF",7,IF(LEFT(E352,2)="CF",8,IF(LEFT(E352,2)="RF",9,IF(LEFT(E352,2)="SP",10,IF(LEFT(E352,2)="RP",11,12)))))))))))</f>
        <v>11</v>
      </c>
      <c r="I352" s="53">
        <f>IF($G352="NC","NC",IF(OR(LEFT(E352,2)="RP",LEFT(E352,2)="SP"),ROUNDDOWN($G352*1.05,0)+IF($G352*1.05-ROUNDDOWN($G352*1.05,0)&gt;=2/3,2/3,IF($G352*1.05-ROUNDDOWN($G352*1.05,0)&gt;=1/3,1/3,0)),ROUNDDOWN($G352*1.05,0)))</f>
        <v>72</v>
      </c>
      <c r="J352" s="48"/>
      <c r="K352" s="48"/>
      <c r="L352" s="50"/>
      <c r="O352" s="46" t="str">
        <f>D352</f>
        <v>DEA</v>
      </c>
    </row>
    <row r="353" spans="1:16" x14ac:dyDescent="0.2">
      <c r="A353" s="44" t="s">
        <v>81</v>
      </c>
      <c r="B353" s="78">
        <v>19911</v>
      </c>
      <c r="C353" s="13" t="s">
        <v>1162</v>
      </c>
      <c r="D353" s="82" t="s">
        <v>17</v>
      </c>
      <c r="E353" s="47" t="s">
        <v>528</v>
      </c>
      <c r="F353" s="13">
        <v>1</v>
      </c>
      <c r="G353" s="70">
        <v>19.329999999999998</v>
      </c>
      <c r="H353" s="47">
        <f>IF(LEFT(E353,2)="DH",1,IF(LEFT(E353,2)="CA",2,IF(LEFT(E353,2)="1B",3,IF(LEFT(E353,2)="2B",4,IF(LEFT(E353,2)="3B",5,IF(LEFT(E353,2)="SS",6,IF(LEFT(E353,2)="LF",7,IF(LEFT(E353,2)="CF",8,IF(LEFT(E353,2)="RF",9,IF(LEFT(E353,2)="SP",10,IF(LEFT(E353,2)="RP",11,12)))))))))))</f>
        <v>11</v>
      </c>
      <c r="I353" s="53">
        <f>IF($G353="NC","NC",IF(OR(LEFT(E353,2)="RP",LEFT(E353,2)="SP"),ROUNDDOWN($G353*1.05,0)+IF($G353*1.05-ROUNDDOWN($G353*1.05,0)&gt;=2/3,2/3,IF($G353*1.05-ROUNDDOWN($G353*1.05,0)&gt;=1/3,1/3,0)),ROUNDDOWN($G353*1.05,0)))</f>
        <v>20</v>
      </c>
      <c r="J353" s="48"/>
      <c r="K353" s="48"/>
      <c r="L353" s="50"/>
      <c r="O353" s="46" t="str">
        <f>D353</f>
        <v>ATN</v>
      </c>
    </row>
    <row r="354" spans="1:16" x14ac:dyDescent="0.2">
      <c r="A354" s="44" t="s">
        <v>81</v>
      </c>
      <c r="B354" s="78">
        <v>21345</v>
      </c>
      <c r="C354" s="13" t="s">
        <v>1286</v>
      </c>
      <c r="D354" s="82" t="s">
        <v>94</v>
      </c>
      <c r="E354" s="47" t="s">
        <v>15</v>
      </c>
      <c r="F354" s="13">
        <v>0</v>
      </c>
      <c r="G354" s="70">
        <v>50.66</v>
      </c>
      <c r="H354" s="47">
        <f>IF(LEFT(E354,2)="DH",1,IF(LEFT(E354,2)="CA",2,IF(LEFT(E354,2)="1B",3,IF(LEFT(E354,2)="2B",4,IF(LEFT(E354,2)="3B",5,IF(LEFT(E354,2)="SS",6,IF(LEFT(E354,2)="LF",7,IF(LEFT(E354,2)="CF",8,IF(LEFT(E354,2)="RF",9,IF(LEFT(E354,2)="SP",10,IF(LEFT(E354,2)="RP",11,12)))))))))))</f>
        <v>11</v>
      </c>
      <c r="I354" s="53">
        <f>IF($G354="NC","NC",IF(OR(LEFT(E354,2)="RP",LEFT(E354,2)="SP"),ROUNDDOWN($G354*1.05,0)+IF($G354*1.05-ROUNDDOWN($G354*1.05,0)&gt;=2/3,2/3,IF($G354*1.05-ROUNDDOWN($G354*1.05,0)&gt;=1/3,1/3,0)),ROUNDDOWN($G354*1.05,0)))</f>
        <v>53</v>
      </c>
      <c r="J354" s="48"/>
      <c r="K354" s="49"/>
      <c r="L354" s="50"/>
      <c r="O354" s="46" t="str">
        <f>D354</f>
        <v>HOA</v>
      </c>
    </row>
    <row r="355" spans="1:16" x14ac:dyDescent="0.2">
      <c r="A355" s="44" t="s">
        <v>81</v>
      </c>
      <c r="B355" s="78">
        <v>22872</v>
      </c>
      <c r="C355" s="13" t="s">
        <v>1427</v>
      </c>
      <c r="D355" s="76" t="str">
        <f>P355</f>
        <v>NYA/LAN/CHA</v>
      </c>
      <c r="E355" s="51" t="s">
        <v>528</v>
      </c>
      <c r="F355" s="13">
        <v>9</v>
      </c>
      <c r="G355" s="70">
        <v>62.66</v>
      </c>
      <c r="H355" s="51">
        <f>IF(LEFT(E355,2)="DH",1,IF(LEFT(E355,2)="CA",2,IF(LEFT(E355,2)="1B",3,IF(LEFT(E355,2)="2B",4,IF(LEFT(E355,2)="3B",5,IF(LEFT(E355,2)="SS",6,IF(LEFT(E355,2)="LF",7,IF(LEFT(E355,2)="CF",8,IF(LEFT(E355,2)="RF",9,IF(LEFT(E355,2)="SP",10,IF(LEFT(E355,2)="RP",11,12)))))))))))</f>
        <v>11</v>
      </c>
      <c r="I355" s="53">
        <f>IF($G355="NC","NC",IF(OR(LEFT(E355,2)="RP",LEFT(E355,2)="SP"),ROUNDDOWN($G355*1.05,0)+IF($G355*1.05-ROUNDDOWN($G355*1.05,0)&gt;=2/3,2/3,IF($G355*1.05-ROUNDDOWN($G355*1.05,0)&gt;=1/3,1/3,0)),ROUNDDOWN($G355*1.05,0)))</f>
        <v>65.666666666666671</v>
      </c>
      <c r="J355" s="48"/>
      <c r="K355" s="48"/>
      <c r="L355" s="50"/>
      <c r="O355" s="46" t="str">
        <f>D355</f>
        <v>NYA/LAN/CHA</v>
      </c>
      <c r="P355" s="46" t="s">
        <v>485</v>
      </c>
    </row>
    <row r="356" spans="1:16" x14ac:dyDescent="0.2">
      <c r="A356" s="44" t="s">
        <v>81</v>
      </c>
      <c r="B356" s="78">
        <v>24094</v>
      </c>
      <c r="C356" s="13" t="s">
        <v>1501</v>
      </c>
      <c r="D356" s="82" t="s">
        <v>140</v>
      </c>
      <c r="E356" s="47" t="s">
        <v>15</v>
      </c>
      <c r="F356" s="13">
        <v>0</v>
      </c>
      <c r="G356" s="70">
        <v>73</v>
      </c>
      <c r="H356" s="47">
        <f>IF(LEFT(E356,2)="DH",1,IF(LEFT(E356,2)="CA",2,IF(LEFT(E356,2)="1B",3,IF(LEFT(E356,2)="2B",4,IF(LEFT(E356,2)="3B",5,IF(LEFT(E356,2)="SS",6,IF(LEFT(E356,2)="LF",7,IF(LEFT(E356,2)="CF",8,IF(LEFT(E356,2)="RF",9,IF(LEFT(E356,2)="SP",10,IF(LEFT(E356,2)="RP",11,12)))))))))))</f>
        <v>11</v>
      </c>
      <c r="I356" s="53">
        <f>IF($G356="NC","NC",IF(OR(LEFT(E356,2)="RP",LEFT(E356,2)="SP"),ROUNDDOWN($G356*1.05,0)+IF($G356*1.05-ROUNDDOWN($G356*1.05,0)&gt;=2/3,2/3,IF($G356*1.05-ROUNDDOWN($G356*1.05,0)&gt;=1/3,1/3,0)),ROUNDDOWN($G356*1.05,0)))</f>
        <v>76.333333333333329</v>
      </c>
      <c r="J356" s="48"/>
      <c r="K356" s="49"/>
      <c r="L356" s="50"/>
      <c r="O356" s="46" t="str">
        <f>D356</f>
        <v>MMN</v>
      </c>
    </row>
    <row r="357" spans="1:16" x14ac:dyDescent="0.2">
      <c r="A357" s="44" t="s">
        <v>81</v>
      </c>
      <c r="B357" s="78">
        <v>25327</v>
      </c>
      <c r="C357" s="13" t="s">
        <v>1570</v>
      </c>
      <c r="D357" s="82" t="s">
        <v>139</v>
      </c>
      <c r="E357" s="47" t="s">
        <v>15</v>
      </c>
      <c r="F357" s="13">
        <v>0</v>
      </c>
      <c r="G357" s="70">
        <v>75.33</v>
      </c>
      <c r="H357" s="51">
        <f>IF(LEFT(E357,2)="DH",1,IF(LEFT(E357,2)="CA",2,IF(LEFT(E357,2)="1B",3,IF(LEFT(E357,2)="2B",4,IF(LEFT(E357,2)="3B",5,IF(LEFT(E357,2)="SS",6,IF(LEFT(E357,2)="LF",7,IF(LEFT(E357,2)="CF",8,IF(LEFT(E357,2)="RF",9,IF(LEFT(E357,2)="SP",10,IF(LEFT(E357,2)="RP",11,12)))))))))))</f>
        <v>11</v>
      </c>
      <c r="I357" s="53">
        <f>IF($G357="NC","NC",IF(OR(LEFT(E357,2)="RP",LEFT(E357,2)="SP"),ROUNDDOWN($G357*1.05,0)+IF($G357*1.05-ROUNDDOWN($G357*1.05,0)&gt;=2/3,2/3,IF($G357*1.05-ROUNDDOWN($G357*1.05,0)&gt;=1/3,1/3,0)),ROUNDDOWN($G357*1.05,0)))</f>
        <v>79</v>
      </c>
      <c r="J357" s="48"/>
      <c r="K357" s="48"/>
      <c r="L357" s="50"/>
      <c r="O357" s="46" t="str">
        <f>D357</f>
        <v>MLN</v>
      </c>
    </row>
    <row r="358" spans="1:16" x14ac:dyDescent="0.2">
      <c r="A358" s="44" t="s">
        <v>81</v>
      </c>
      <c r="B358" s="78">
        <v>26231</v>
      </c>
      <c r="C358" s="13" t="s">
        <v>1679</v>
      </c>
      <c r="D358" s="82" t="s">
        <v>66</v>
      </c>
      <c r="E358" s="47" t="s">
        <v>528</v>
      </c>
      <c r="F358" s="13">
        <v>6</v>
      </c>
      <c r="G358" s="70">
        <v>78.66</v>
      </c>
      <c r="H358" s="51">
        <f>IF(LEFT(E358,2)="DH",1,IF(LEFT(E358,2)="CA",2,IF(LEFT(E358,2)="1B",3,IF(LEFT(E358,2)="2B",4,IF(LEFT(E358,2)="3B",5,IF(LEFT(E358,2)="SS",6,IF(LEFT(E358,2)="LF",7,IF(LEFT(E358,2)="CF",8,IF(LEFT(E358,2)="RF",9,IF(LEFT(E358,2)="SP",10,IF(LEFT(E358,2)="RP",11,12)))))))))))</f>
        <v>11</v>
      </c>
      <c r="I358" s="53">
        <f>IF($G358="NC","NC",IF(OR(LEFT(E358,2)="RP",LEFT(E358,2)="SP"),ROUNDDOWN($G358*1.05,0)+IF($G358*1.05-ROUNDDOWN($G358*1.05,0)&gt;=2/3,2/3,IF($G358*1.05-ROUNDDOWN($G358*1.05,0)&gt;=1/3,1/3,0)),ROUNDDOWN($G358*1.05,0)))</f>
        <v>82.333333333333329</v>
      </c>
      <c r="J358" s="48"/>
      <c r="K358" s="48"/>
      <c r="L358" s="50"/>
      <c r="O358" s="46" t="str">
        <f>D358</f>
        <v>DEA</v>
      </c>
    </row>
    <row r="359" spans="1:16" x14ac:dyDescent="0.2">
      <c r="A359" s="44" t="s">
        <v>81</v>
      </c>
      <c r="B359" s="78">
        <v>29770</v>
      </c>
      <c r="C359" s="13" t="s">
        <v>1892</v>
      </c>
      <c r="D359" s="82" t="s">
        <v>73</v>
      </c>
      <c r="E359" s="47" t="s">
        <v>15</v>
      </c>
      <c r="F359" s="13">
        <v>0</v>
      </c>
      <c r="G359" s="70">
        <v>46</v>
      </c>
      <c r="H359" s="51">
        <f>IF(LEFT(E359,2)="DH",1,IF(LEFT(E359,2)="CA",2,IF(LEFT(E359,2)="1B",3,IF(LEFT(E359,2)="2B",4,IF(LEFT(E359,2)="3B",5,IF(LEFT(E359,2)="SS",6,IF(LEFT(E359,2)="LF",7,IF(LEFT(E359,2)="CF",8,IF(LEFT(E359,2)="RF",9,IF(LEFT(E359,2)="SP",10,IF(LEFT(E359,2)="RP",11,12)))))))))))</f>
        <v>11</v>
      </c>
      <c r="I359" s="53">
        <f>IF($G359="NC","NC",IF(OR(LEFT(E359,2)="RP",LEFT(E359,2)="SP"),ROUNDDOWN($G359*1.05,0)+IF($G359*1.05-ROUNDDOWN($G359*1.05,0)&gt;=2/3,2/3,IF($G359*1.05-ROUNDDOWN($G359*1.05,0)&gt;=1/3,1/3,0)),ROUNDDOWN($G359*1.05,0)))</f>
        <v>48</v>
      </c>
      <c r="J359" s="48"/>
      <c r="K359" s="48"/>
      <c r="L359" s="50"/>
      <c r="O359" s="46" t="str">
        <f>D359</f>
        <v>TBA</v>
      </c>
    </row>
    <row r="360" spans="1:16" x14ac:dyDescent="0.2">
      <c r="A360" s="44" t="s">
        <v>81</v>
      </c>
      <c r="B360" s="78">
        <v>30249</v>
      </c>
      <c r="C360" s="13" t="s">
        <v>1959</v>
      </c>
      <c r="D360" s="82" t="s">
        <v>70</v>
      </c>
      <c r="E360" s="47" t="s">
        <v>528</v>
      </c>
      <c r="F360" s="13">
        <v>5</v>
      </c>
      <c r="G360" s="70">
        <v>76.33</v>
      </c>
      <c r="H360" s="47">
        <f>IF(LEFT(E360,2)="DH",1,IF(LEFT(E360,2)="CA",2,IF(LEFT(E360,2)="1B",3,IF(LEFT(E360,2)="2B",4,IF(LEFT(E360,2)="3B",5,IF(LEFT(E360,2)="SS",6,IF(LEFT(E360,2)="LF",7,IF(LEFT(E360,2)="CF",8,IF(LEFT(E360,2)="RF",9,IF(LEFT(E360,2)="SP",10,IF(LEFT(E360,2)="RP",11,12)))))))))))</f>
        <v>11</v>
      </c>
      <c r="I360" s="53">
        <f>IF($G360="NC","NC",IF(OR(LEFT(E360,2)="RP",LEFT(E360,2)="SP"),ROUNDDOWN($G360*1.05,0)+IF($G360*1.05-ROUNDDOWN($G360*1.05,0)&gt;=2/3,2/3,IF($G360*1.05-ROUNDDOWN($G360*1.05,0)&gt;=1/3,1/3,0)),ROUNDDOWN($G360*1.05,0)))</f>
        <v>80</v>
      </c>
      <c r="J360" s="48"/>
      <c r="K360" s="48"/>
      <c r="L360" s="50"/>
      <c r="O360" s="46" t="str">
        <f>D360</f>
        <v>LAN</v>
      </c>
    </row>
    <row r="361" spans="1:16" x14ac:dyDescent="0.2">
      <c r="A361" s="44" t="s">
        <v>81</v>
      </c>
      <c r="B361" s="78">
        <v>31807</v>
      </c>
      <c r="C361" s="13" t="s">
        <v>2023</v>
      </c>
      <c r="D361" s="82" t="s">
        <v>66</v>
      </c>
      <c r="E361" s="51" t="s">
        <v>528</v>
      </c>
      <c r="F361" s="13">
        <v>4</v>
      </c>
      <c r="G361" s="70">
        <v>45.66</v>
      </c>
      <c r="H361" s="51">
        <f>IF(LEFT(E361,2)="DH",1,IF(LEFT(E361,2)="CA",2,IF(LEFT(E361,2)="1B",3,IF(LEFT(E361,2)="2B",4,IF(LEFT(E361,2)="3B",5,IF(LEFT(E361,2)="SS",6,IF(LEFT(E361,2)="LF",7,IF(LEFT(E361,2)="CF",8,IF(LEFT(E361,2)="RF",9,IF(LEFT(E361,2)="SP",10,IF(LEFT(E361,2)="RP",11,12)))))))))))</f>
        <v>11</v>
      </c>
      <c r="I361" s="53">
        <f>IF($G361="NC","NC",IF(OR(LEFT(E361,2)="RP",LEFT(E361,2)="SP"),ROUNDDOWN($G361*1.05,0)+IF($G361*1.05-ROUNDDOWN($G361*1.05,0)&gt;=2/3,2/3,IF($G361*1.05-ROUNDDOWN($G361*1.05,0)&gt;=1/3,1/3,0)),ROUNDDOWN($G361*1.05,0)))</f>
        <v>47.666666666666664</v>
      </c>
      <c r="J361" s="48"/>
      <c r="K361" s="48"/>
      <c r="L361" s="50"/>
      <c r="O361" s="46" t="str">
        <f>D361</f>
        <v>DEA</v>
      </c>
    </row>
    <row r="362" spans="1:16" x14ac:dyDescent="0.2">
      <c r="A362" s="44" t="s">
        <v>154</v>
      </c>
      <c r="B362" s="55">
        <v>7304</v>
      </c>
      <c r="C362" s="13" t="s">
        <v>576</v>
      </c>
      <c r="D362" s="84" t="s">
        <v>24</v>
      </c>
      <c r="E362" s="51" t="s">
        <v>326</v>
      </c>
      <c r="F362" s="48"/>
      <c r="G362" s="69">
        <v>597</v>
      </c>
      <c r="H362" s="51">
        <f>IF(LEFT(E362,2)="DH",1,IF(LEFT(E362,2)="CA",2,IF(LEFT(E362,2)="1B",3,IF(LEFT(E362,2)="2B",4,IF(LEFT(E362,2)="3B",5,IF(LEFT(E362,2)="SS",6,IF(LEFT(E362,2)="LF",7,IF(LEFT(E362,2)="CF",8,IF(LEFT(E362,2)="RF",9,IF(LEFT(E362,2)="SP",10,IF(LEFT(E362,2)="RP",11,12)))))))))))</f>
        <v>2</v>
      </c>
      <c r="I362" s="53">
        <f>IF($G362="NC","NC",IF(OR(LEFT(E362,2)="RP",LEFT(E362,2)="SP"),ROUNDDOWN($G362*1.05,0)+IF($G362*1.05-ROUNDDOWN($G362*1.05,0)&gt;=2/3,2/3,IF($G362*1.05-ROUNDDOWN($G362*1.05,0)&gt;=1/3,1/3,0)),ROUNDDOWN($G362*1.05,0)))</f>
        <v>626</v>
      </c>
      <c r="J362" s="48"/>
      <c r="K362" s="48"/>
      <c r="L362" s="50"/>
      <c r="O362" s="46" t="str">
        <f>D362</f>
        <v>KCA</v>
      </c>
    </row>
    <row r="363" spans="1:16" x14ac:dyDescent="0.2">
      <c r="A363" s="44" t="s">
        <v>154</v>
      </c>
      <c r="B363" s="55">
        <v>29478</v>
      </c>
      <c r="C363" s="13" t="s">
        <v>1853</v>
      </c>
      <c r="D363" s="84" t="s">
        <v>24</v>
      </c>
      <c r="E363" s="51" t="s">
        <v>165</v>
      </c>
      <c r="F363" s="48"/>
      <c r="G363" s="69">
        <v>60</v>
      </c>
      <c r="H363" s="51">
        <f>IF(LEFT(E363,2)="DH",1,IF(LEFT(E363,2)="CA",2,IF(LEFT(E363,2)="1B",3,IF(LEFT(E363,2)="2B",4,IF(LEFT(E363,2)="3B",5,IF(LEFT(E363,2)="SS",6,IF(LEFT(E363,2)="LF",7,IF(LEFT(E363,2)="CF",8,IF(LEFT(E363,2)="RF",9,IF(LEFT(E363,2)="SP",10,IF(LEFT(E363,2)="RP",11,12)))))))))))</f>
        <v>2</v>
      </c>
      <c r="I363" s="53">
        <f>IF($G363="NC","NC",IF(OR(LEFT(E363,2)="RP",LEFT(E363,2)="SP"),ROUNDDOWN($G363*1.05,0)+IF($G363*1.05-ROUNDDOWN($G363*1.05,0)&gt;=2/3,2/3,IF($G363*1.05-ROUNDDOWN($G363*1.05,0)&gt;=1/3,1/3,0)),ROUNDDOWN($G363*1.05,0)))</f>
        <v>63</v>
      </c>
      <c r="J363" s="48"/>
      <c r="K363" s="48"/>
      <c r="L363" s="50"/>
      <c r="O363" s="46" t="str">
        <f>D363</f>
        <v>KCA</v>
      </c>
    </row>
    <row r="364" spans="1:16" x14ac:dyDescent="0.2">
      <c r="A364" s="44" t="s">
        <v>154</v>
      </c>
      <c r="B364" s="55">
        <v>31382</v>
      </c>
      <c r="C364" s="13" t="s">
        <v>1975</v>
      </c>
      <c r="D364" s="84" t="s">
        <v>70</v>
      </c>
      <c r="E364" s="51" t="s">
        <v>165</v>
      </c>
      <c r="F364" s="48"/>
      <c r="G364" s="69">
        <v>142</v>
      </c>
      <c r="H364" s="51">
        <f>IF(LEFT(E364,2)="DH",1,IF(LEFT(E364,2)="CA",2,IF(LEFT(E364,2)="1B",3,IF(LEFT(E364,2)="2B",4,IF(LEFT(E364,2)="3B",5,IF(LEFT(E364,2)="SS",6,IF(LEFT(E364,2)="LF",7,IF(LEFT(E364,2)="CF",8,IF(LEFT(E364,2)="RF",9,IF(LEFT(E364,2)="SP",10,IF(LEFT(E364,2)="RP",11,12)))))))))))</f>
        <v>2</v>
      </c>
      <c r="I364" s="53">
        <f>IF($G364="NC","NC",IF(OR(LEFT(E364,2)="RP",LEFT(E364,2)="SP"),ROUNDDOWN($G364*1.05,0)+IF($G364*1.05-ROUNDDOWN($G364*1.05,0)&gt;=2/3,2/3,IF($G364*1.05-ROUNDDOWN($G364*1.05,0)&gt;=1/3,1/3,0)),ROUNDDOWN($G364*1.05,0)))</f>
        <v>149</v>
      </c>
      <c r="J364" s="48"/>
      <c r="K364" s="48"/>
      <c r="L364" s="50"/>
      <c r="O364" s="46" t="str">
        <f>D364</f>
        <v>LAN</v>
      </c>
    </row>
    <row r="365" spans="1:16" x14ac:dyDescent="0.2">
      <c r="A365" s="44" t="s">
        <v>154</v>
      </c>
      <c r="B365" s="55">
        <v>27676</v>
      </c>
      <c r="C365" s="13" t="s">
        <v>1792</v>
      </c>
      <c r="D365" s="84" t="s">
        <v>24</v>
      </c>
      <c r="E365" s="47" t="s">
        <v>4</v>
      </c>
      <c r="F365" s="48"/>
      <c r="G365" s="69">
        <v>621</v>
      </c>
      <c r="H365" s="47">
        <f>IF(LEFT(E365,2)="DH",1,IF(LEFT(E365,2)="CA",2,IF(LEFT(E365,2)="1B",3,IF(LEFT(E365,2)="2B",4,IF(LEFT(E365,2)="3B",5,IF(LEFT(E365,2)="SS",6,IF(LEFT(E365,2)="LF",7,IF(LEFT(E365,2)="CF",8,IF(LEFT(E365,2)="RF",9,IF(LEFT(E365,2)="SP",10,IF(LEFT(E365,2)="RP",11,12)))))))))))</f>
        <v>3</v>
      </c>
      <c r="I365" s="53">
        <f>IF($G365="NC","NC",IF(OR(LEFT(E365,2)="RP",LEFT(E365,2)="SP"),ROUNDDOWN($G365*1.05,0)+IF($G365*1.05-ROUNDDOWN($G365*1.05,0)&gt;=2/3,2/3,IF($G365*1.05-ROUNDDOWN($G365*1.05,0)&gt;=1/3,1/3,0)),ROUNDDOWN($G365*1.05,0)))</f>
        <v>652</v>
      </c>
      <c r="J365" s="48"/>
      <c r="K365" s="49"/>
      <c r="L365" s="50"/>
      <c r="O365" s="46" t="str">
        <f>D365</f>
        <v>KCA</v>
      </c>
    </row>
    <row r="366" spans="1:16" x14ac:dyDescent="0.2">
      <c r="A366" s="44" t="s">
        <v>154</v>
      </c>
      <c r="B366" s="55">
        <v>21523</v>
      </c>
      <c r="C366" s="13" t="s">
        <v>1305</v>
      </c>
      <c r="D366" s="84" t="s">
        <v>24</v>
      </c>
      <c r="E366" s="47" t="s">
        <v>6</v>
      </c>
      <c r="F366" s="48"/>
      <c r="G366" s="69">
        <v>497</v>
      </c>
      <c r="H366" s="47">
        <f>IF(LEFT(E366,2)="DH",1,IF(LEFT(E366,2)="CA",2,IF(LEFT(E366,2)="1B",3,IF(LEFT(E366,2)="2B",4,IF(LEFT(E366,2)="3B",5,IF(LEFT(E366,2)="SS",6,IF(LEFT(E366,2)="LF",7,IF(LEFT(E366,2)="CF",8,IF(LEFT(E366,2)="RF",9,IF(LEFT(E366,2)="SP",10,IF(LEFT(E366,2)="RP",11,12)))))))))))</f>
        <v>4</v>
      </c>
      <c r="I366" s="53">
        <f>IF($G366="NC","NC",IF(OR(LEFT(E366,2)="RP",LEFT(E366,2)="SP"),ROUNDDOWN($G366*1.05,0)+IF($G366*1.05-ROUNDDOWN($G366*1.05,0)&gt;=2/3,2/3,IF($G366*1.05-ROUNDDOWN($G366*1.05,0)&gt;=1/3,1/3,0)),ROUNDDOWN($G366*1.05,0)))</f>
        <v>521</v>
      </c>
      <c r="J366" s="48"/>
      <c r="K366" s="49"/>
      <c r="L366" s="50"/>
      <c r="O366" s="46" t="str">
        <f>D366</f>
        <v>KCA</v>
      </c>
    </row>
    <row r="367" spans="1:16" x14ac:dyDescent="0.2">
      <c r="A367" s="44" t="s">
        <v>154</v>
      </c>
      <c r="B367" s="55">
        <v>27577</v>
      </c>
      <c r="C367" s="13" t="s">
        <v>1773</v>
      </c>
      <c r="D367" s="84" t="s">
        <v>121</v>
      </c>
      <c r="E367" s="51" t="s">
        <v>72</v>
      </c>
      <c r="F367" s="52"/>
      <c r="G367" s="69">
        <v>312</v>
      </c>
      <c r="H367" s="51">
        <f>IF(LEFT(E367,2)="DH",1,IF(LEFT(E367,2)="CA",2,IF(LEFT(E367,2)="1B",3,IF(LEFT(E367,2)="2B",4,IF(LEFT(E367,2)="3B",5,IF(LEFT(E367,2)="SS",6,IF(LEFT(E367,2)="LF",7,IF(LEFT(E367,2)="CF",8,IF(LEFT(E367,2)="RF",9,IF(LEFT(E367,2)="SP",10,IF(LEFT(E367,2)="RP",11,12)))))))))))</f>
        <v>4</v>
      </c>
      <c r="I367" s="53">
        <f>IF($G367="NC","NC",IF(OR(LEFT(E367,2)="RP",LEFT(E367,2)="SP"),ROUNDDOWN($G367*1.05,0)+IF($G367*1.05-ROUNDDOWN($G367*1.05,0)&gt;=2/3,2/3,IF($G367*1.05-ROUNDDOWN($G367*1.05,0)&gt;=1/3,1/3,0)),ROUNDDOWN($G367*1.05,0)))</f>
        <v>327</v>
      </c>
      <c r="J367" s="48"/>
      <c r="K367" s="48"/>
      <c r="L367" s="50"/>
      <c r="O367" s="46" t="str">
        <f>D367</f>
        <v>SFN</v>
      </c>
    </row>
    <row r="368" spans="1:16" x14ac:dyDescent="0.2">
      <c r="A368" s="44" t="s">
        <v>154</v>
      </c>
      <c r="B368" s="55">
        <v>22715</v>
      </c>
      <c r="C368" s="13" t="s">
        <v>1419</v>
      </c>
      <c r="D368" s="84" t="s">
        <v>24</v>
      </c>
      <c r="E368" s="47" t="s">
        <v>8</v>
      </c>
      <c r="F368" s="48"/>
      <c r="G368" s="69">
        <v>595</v>
      </c>
      <c r="H368" s="47">
        <f>IF(LEFT(E368,2)="DH",1,IF(LEFT(E368,2)="CA",2,IF(LEFT(E368,2)="1B",3,IF(LEFT(E368,2)="2B",4,IF(LEFT(E368,2)="3B",5,IF(LEFT(E368,2)="SS",6,IF(LEFT(E368,2)="LF",7,IF(LEFT(E368,2)="CF",8,IF(LEFT(E368,2)="RF",9,IF(LEFT(E368,2)="SP",10,IF(LEFT(E368,2)="RP",11,12)))))))))))</f>
        <v>5</v>
      </c>
      <c r="I368" s="53">
        <f>IF($G368="NC","NC",IF(OR(LEFT(E368,2)="RP",LEFT(E368,2)="SP"),ROUNDDOWN($G368*1.05,0)+IF($G368*1.05-ROUNDDOWN($G368*1.05,0)&gt;=2/3,2/3,IF($G368*1.05-ROUNDDOWN($G368*1.05,0)&gt;=1/3,1/3,0)),ROUNDDOWN($G368*1.05,0)))</f>
        <v>624</v>
      </c>
      <c r="J368" s="48"/>
      <c r="K368" s="48"/>
      <c r="L368" s="50"/>
      <c r="O368" s="46" t="str">
        <f>D368</f>
        <v>KCA</v>
      </c>
    </row>
    <row r="369" spans="1:16" x14ac:dyDescent="0.2">
      <c r="A369" s="44" t="s">
        <v>154</v>
      </c>
      <c r="B369" s="55">
        <v>25764</v>
      </c>
      <c r="C369" s="13" t="s">
        <v>1618</v>
      </c>
      <c r="D369" s="84" t="s">
        <v>24</v>
      </c>
      <c r="E369" s="47" t="s">
        <v>9</v>
      </c>
      <c r="F369" s="48"/>
      <c r="G369" s="69">
        <v>623</v>
      </c>
      <c r="H369" s="47">
        <f>IF(LEFT(E369,2)="DH",1,IF(LEFT(E369,2)="CA",2,IF(LEFT(E369,2)="1B",3,IF(LEFT(E369,2)="2B",4,IF(LEFT(E369,2)="3B",5,IF(LEFT(E369,2)="SS",6,IF(LEFT(E369,2)="LF",7,IF(LEFT(E369,2)="CF",8,IF(LEFT(E369,2)="RF",9,IF(LEFT(E369,2)="SP",10,IF(LEFT(E369,2)="RP",11,12)))))))))))</f>
        <v>6</v>
      </c>
      <c r="I369" s="53">
        <f>IF($G369="NC","NC",IF(OR(LEFT(E369,2)="RP",LEFT(E369,2)="SP"),ROUNDDOWN($G369*1.05,0)+IF($G369*1.05-ROUNDDOWN($G369*1.05,0)&gt;=2/3,2/3,IF($G369*1.05-ROUNDDOWN($G369*1.05,0)&gt;=1/3,1/3,0)),ROUNDDOWN($G369*1.05,0)))</f>
        <v>654</v>
      </c>
      <c r="J369" s="48"/>
      <c r="K369" s="49"/>
      <c r="L369" s="50"/>
      <c r="O369" s="46" t="str">
        <f>D369</f>
        <v>KCA</v>
      </c>
    </row>
    <row r="370" spans="1:16" x14ac:dyDescent="0.2">
      <c r="A370" s="44" t="s">
        <v>154</v>
      </c>
      <c r="B370" s="55">
        <v>21626</v>
      </c>
      <c r="C370" s="13" t="s">
        <v>1326</v>
      </c>
      <c r="D370" s="84" t="s">
        <v>140</v>
      </c>
      <c r="E370" s="47" t="s">
        <v>10</v>
      </c>
      <c r="F370" s="48"/>
      <c r="G370" s="69">
        <v>79</v>
      </c>
      <c r="H370" s="47">
        <f>IF(LEFT(E370,2)="DH",1,IF(LEFT(E370,2)="CA",2,IF(LEFT(E370,2)="1B",3,IF(LEFT(E370,2)="2B",4,IF(LEFT(E370,2)="3B",5,IF(LEFT(E370,2)="SS",6,IF(LEFT(E370,2)="LF",7,IF(LEFT(E370,2)="CF",8,IF(LEFT(E370,2)="RF",9,IF(LEFT(E370,2)="SP",10,IF(LEFT(E370,2)="RP",11,12)))))))))))</f>
        <v>7</v>
      </c>
      <c r="I370" s="53">
        <f>IF($G370="NC","NC",IF(OR(LEFT(E370,2)="RP",LEFT(E370,2)="SP"),ROUNDDOWN($G370*1.05,0)+IF($G370*1.05-ROUNDDOWN($G370*1.05,0)&gt;=2/3,2/3,IF($G370*1.05-ROUNDDOWN($G370*1.05,0)&gt;=1/3,1/3,0)),ROUNDDOWN($G370*1.05,0)))</f>
        <v>82</v>
      </c>
      <c r="J370" s="48"/>
      <c r="K370" s="49"/>
      <c r="L370" s="50"/>
      <c r="O370" s="46" t="str">
        <f>D370</f>
        <v>MMN</v>
      </c>
    </row>
    <row r="371" spans="1:16" x14ac:dyDescent="0.2">
      <c r="A371" s="44" t="s">
        <v>154</v>
      </c>
      <c r="B371" s="55">
        <v>21897</v>
      </c>
      <c r="C371" s="13" t="s">
        <v>1352</v>
      </c>
      <c r="D371" s="84" t="s">
        <v>73</v>
      </c>
      <c r="E371" s="47" t="s">
        <v>10</v>
      </c>
      <c r="F371" s="48"/>
      <c r="G371" s="69">
        <v>278</v>
      </c>
      <c r="H371" s="47">
        <f>IF(LEFT(E371,2)="DH",1,IF(LEFT(E371,2)="CA",2,IF(LEFT(E371,2)="1B",3,IF(LEFT(E371,2)="2B",4,IF(LEFT(E371,2)="3B",5,IF(LEFT(E371,2)="SS",6,IF(LEFT(E371,2)="LF",7,IF(LEFT(E371,2)="CF",8,IF(LEFT(E371,2)="RF",9,IF(LEFT(E371,2)="SP",10,IF(LEFT(E371,2)="RP",11,12)))))))))))</f>
        <v>7</v>
      </c>
      <c r="I371" s="53">
        <f>IF($G371="NC","NC",IF(OR(LEFT(E371,2)="RP",LEFT(E371,2)="SP"),ROUNDDOWN($G371*1.05,0)+IF($G371*1.05-ROUNDDOWN($G371*1.05,0)&gt;=2/3,2/3,IF($G371*1.05-ROUNDDOWN($G371*1.05,0)&gt;=1/3,1/3,0)),ROUNDDOWN($G371*1.05,0)))</f>
        <v>291</v>
      </c>
      <c r="J371" s="48"/>
      <c r="K371" s="48"/>
      <c r="L371" s="50"/>
      <c r="O371" s="46" t="str">
        <f>D371</f>
        <v>TBA</v>
      </c>
    </row>
    <row r="372" spans="1:16" x14ac:dyDescent="0.2">
      <c r="A372" s="44" t="s">
        <v>154</v>
      </c>
      <c r="B372" s="55">
        <v>16939</v>
      </c>
      <c r="C372" s="13" t="s">
        <v>907</v>
      </c>
      <c r="D372" s="84" t="s">
        <v>124</v>
      </c>
      <c r="E372" s="51" t="s">
        <v>20</v>
      </c>
      <c r="F372" s="48"/>
      <c r="G372" s="69">
        <v>125</v>
      </c>
      <c r="H372" s="51">
        <f>IF(LEFT(E372,2)="DH",1,IF(LEFT(E372,2)="CA",2,IF(LEFT(E372,2)="1B",3,IF(LEFT(E372,2)="2B",4,IF(LEFT(E372,2)="3B",5,IF(LEFT(E372,2)="SS",6,IF(LEFT(E372,2)="LF",7,IF(LEFT(E372,2)="CF",8,IF(LEFT(E372,2)="RF",9,IF(LEFT(E372,2)="SP",10,IF(LEFT(E372,2)="RP",11,12)))))))))))</f>
        <v>8</v>
      </c>
      <c r="I372" s="53">
        <f>IF($G372="NC","NC",IF(OR(LEFT(E372,2)="RP",LEFT(E372,2)="SP"),ROUNDDOWN($G372*1.05,0)+IF($G372*1.05-ROUNDDOWN($G372*1.05,0)&gt;=2/3,2/3,IF($G372*1.05-ROUNDDOWN($G372*1.05,0)&gt;=1/3,1/3,0)),ROUNDDOWN($G372*1.05,0)))</f>
        <v>131</v>
      </c>
      <c r="J372" s="48"/>
      <c r="K372" s="48"/>
      <c r="L372" s="50"/>
      <c r="O372" s="46" t="str">
        <f>D372</f>
        <v>CLA</v>
      </c>
    </row>
    <row r="373" spans="1:16" x14ac:dyDescent="0.2">
      <c r="A373" s="44" t="s">
        <v>154</v>
      </c>
      <c r="B373" s="55">
        <v>21614</v>
      </c>
      <c r="C373" s="13" t="s">
        <v>1321</v>
      </c>
      <c r="D373" s="84" t="s">
        <v>24</v>
      </c>
      <c r="E373" s="51" t="s">
        <v>20</v>
      </c>
      <c r="F373" s="52"/>
      <c r="G373" s="69">
        <v>368</v>
      </c>
      <c r="H373" s="51">
        <f>IF(LEFT(E373,2)="DH",1,IF(LEFT(E373,2)="CA",2,IF(LEFT(E373,2)="1B",3,IF(LEFT(E373,2)="2B",4,IF(LEFT(E373,2)="3B",5,IF(LEFT(E373,2)="SS",6,IF(LEFT(E373,2)="LF",7,IF(LEFT(E373,2)="CF",8,IF(LEFT(E373,2)="RF",9,IF(LEFT(E373,2)="SP",10,IF(LEFT(E373,2)="RP",11,12)))))))))))</f>
        <v>8</v>
      </c>
      <c r="I373" s="53">
        <f>IF($G373="NC","NC",IF(OR(LEFT(E373,2)="RP",LEFT(E373,2)="SP"),ROUNDDOWN($G373*1.05,0)+IF($G373*1.05-ROUNDDOWN($G373*1.05,0)&gt;=2/3,2/3,IF($G373*1.05-ROUNDDOWN($G373*1.05,0)&gt;=1/3,1/3,0)),ROUNDDOWN($G373*1.05,0)))</f>
        <v>386</v>
      </c>
      <c r="J373" s="48"/>
      <c r="K373" s="48"/>
      <c r="L373" s="50"/>
      <c r="O373" s="46" t="str">
        <f>D373</f>
        <v>KCA</v>
      </c>
    </row>
    <row r="374" spans="1:16" x14ac:dyDescent="0.2">
      <c r="A374" s="44" t="s">
        <v>154</v>
      </c>
      <c r="B374" s="55">
        <v>28806</v>
      </c>
      <c r="C374" s="13" t="s">
        <v>1847</v>
      </c>
      <c r="D374" s="84" t="s">
        <v>139</v>
      </c>
      <c r="E374" s="47" t="s">
        <v>128</v>
      </c>
      <c r="F374" s="48"/>
      <c r="G374" s="69">
        <v>549</v>
      </c>
      <c r="H374" s="47">
        <f>IF(LEFT(E374,2)="DH",1,IF(LEFT(E374,2)="CA",2,IF(LEFT(E374,2)="1B",3,IF(LEFT(E374,2)="2B",4,IF(LEFT(E374,2)="3B",5,IF(LEFT(E374,2)="SS",6,IF(LEFT(E374,2)="LF",7,IF(LEFT(E374,2)="CF",8,IF(LEFT(E374,2)="RF",9,IF(LEFT(E374,2)="SP",10,IF(LEFT(E374,2)="RP",11,12)))))))))))</f>
        <v>8</v>
      </c>
      <c r="I374" s="53">
        <f>IF($G374="NC","NC",IF(OR(LEFT(E374,2)="RP",LEFT(E374,2)="SP"),ROUNDDOWN($G374*1.05,0)+IF($G374*1.05-ROUNDDOWN($G374*1.05,0)&gt;=2/3,2/3,IF($G374*1.05-ROUNDDOWN($G374*1.05,0)&gt;=1/3,1/3,0)),ROUNDDOWN($G374*1.05,0)))</f>
        <v>576</v>
      </c>
      <c r="J374" s="48"/>
      <c r="K374" s="48"/>
      <c r="L374" s="50"/>
      <c r="O374" s="46" t="str">
        <f>D374</f>
        <v>MLN</v>
      </c>
    </row>
    <row r="375" spans="1:16" x14ac:dyDescent="0.2">
      <c r="A375" s="44" t="s">
        <v>154</v>
      </c>
      <c r="B375" s="55">
        <v>18123</v>
      </c>
      <c r="C375" s="13" t="s">
        <v>993</v>
      </c>
      <c r="D375" s="84" t="s">
        <v>120</v>
      </c>
      <c r="E375" s="47" t="s">
        <v>519</v>
      </c>
      <c r="F375" s="48"/>
      <c r="G375" s="69">
        <v>388</v>
      </c>
      <c r="H375" s="47">
        <f>IF(LEFT(E375,2)="DH",1,IF(LEFT(E375,2)="CA",2,IF(LEFT(E375,2)="1B",3,IF(LEFT(E375,2)="2B",4,IF(LEFT(E375,2)="3B",5,IF(LEFT(E375,2)="SS",6,IF(LEFT(E375,2)="LF",7,IF(LEFT(E375,2)="CF",8,IF(LEFT(E375,2)="RF",9,IF(LEFT(E375,2)="SP",10,IF(LEFT(E375,2)="RP",11,12)))))))))))</f>
        <v>9</v>
      </c>
      <c r="I375" s="53">
        <f>IF($G375="NC","NC",IF(OR(LEFT(E375,2)="RP",LEFT(E375,2)="SP"),ROUNDDOWN($G375*1.05,0)+IF($G375*1.05-ROUNDDOWN($G375*1.05,0)&gt;=2/3,2/3,IF($G375*1.05-ROUNDDOWN($G375*1.05,0)&gt;=1/3,1/3,0)),ROUNDDOWN($G375*1.05,0)))</f>
        <v>407</v>
      </c>
      <c r="J375" s="48"/>
      <c r="K375" s="49"/>
      <c r="L375" s="50"/>
      <c r="O375" s="46" t="str">
        <f>D375</f>
        <v>TOA</v>
      </c>
    </row>
    <row r="376" spans="1:16" x14ac:dyDescent="0.2">
      <c r="A376" s="44" t="s">
        <v>154</v>
      </c>
      <c r="B376" s="55">
        <v>25878</v>
      </c>
      <c r="C376" s="13" t="s">
        <v>1634</v>
      </c>
      <c r="D376" s="84" t="s">
        <v>65</v>
      </c>
      <c r="E376" s="47" t="s">
        <v>12</v>
      </c>
      <c r="F376" s="48"/>
      <c r="G376" s="69">
        <v>564</v>
      </c>
      <c r="H376" s="47">
        <f>IF(LEFT(E376,2)="DH",1,IF(LEFT(E376,2)="CA",2,IF(LEFT(E376,2)="1B",3,IF(LEFT(E376,2)="2B",4,IF(LEFT(E376,2)="3B",5,IF(LEFT(E376,2)="SS",6,IF(LEFT(E376,2)="LF",7,IF(LEFT(E376,2)="CF",8,IF(LEFT(E376,2)="RF",9,IF(LEFT(E376,2)="SP",10,IF(LEFT(E376,2)="RP",11,12)))))))))))</f>
        <v>9</v>
      </c>
      <c r="I376" s="53">
        <f>IF($G376="NC","NC",IF(OR(LEFT(E376,2)="RP",LEFT(E376,2)="SP"),ROUNDDOWN($G376*1.05,0)+IF($G376*1.05-ROUNDDOWN($G376*1.05,0)&gt;=2/3,2/3,IF($G376*1.05-ROUNDDOWN($G376*1.05,0)&gt;=1/3,1/3,0)),ROUNDDOWN($G376*1.05,0)))</f>
        <v>592</v>
      </c>
      <c r="J376" s="48"/>
      <c r="K376" s="49"/>
      <c r="L376" s="50"/>
      <c r="O376" s="46" t="str">
        <f>D376</f>
        <v>ARN</v>
      </c>
    </row>
    <row r="377" spans="1:16" x14ac:dyDescent="0.2">
      <c r="A377" s="44" t="s">
        <v>154</v>
      </c>
      <c r="B377" s="55">
        <v>35041</v>
      </c>
      <c r="C377" s="13" t="s">
        <v>2084</v>
      </c>
      <c r="D377" s="84" t="s">
        <v>24</v>
      </c>
      <c r="E377" s="51" t="s">
        <v>12</v>
      </c>
      <c r="F377" s="51"/>
      <c r="G377" s="69">
        <v>210</v>
      </c>
      <c r="H377" s="51">
        <f>IF(LEFT(E377,2)="DH",1,IF(LEFT(E377,2)="CA",2,IF(LEFT(E377,2)="1B",3,IF(LEFT(E377,2)="2B",4,IF(LEFT(E377,2)="3B",5,IF(LEFT(E377,2)="SS",6,IF(LEFT(E377,2)="LF",7,IF(LEFT(E377,2)="CF",8,IF(LEFT(E377,2)="RF",9,IF(LEFT(E377,2)="SP",10,IF(LEFT(E377,2)="RP",11,12)))))))))))</f>
        <v>9</v>
      </c>
      <c r="I377" s="53">
        <f>IF($G377="NC","NC",IF(OR(LEFT(E377,2)="RP",LEFT(E377,2)="SP"),ROUNDDOWN($G377*1.05,0)+IF($G377*1.05-ROUNDDOWN($G377*1.05,0)&gt;=2/3,2/3,IF($G377*1.05-ROUNDDOWN($G377*1.05,0)&gt;=1/3,1/3,0)),ROUNDDOWN($G377*1.05,0)))</f>
        <v>220</v>
      </c>
      <c r="J377" s="48"/>
      <c r="K377" s="48"/>
      <c r="L377" s="50"/>
      <c r="O377" s="46" t="str">
        <f>D377</f>
        <v>KCA</v>
      </c>
    </row>
    <row r="378" spans="1:16" x14ac:dyDescent="0.2">
      <c r="A378" s="44" t="s">
        <v>154</v>
      </c>
      <c r="B378" s="78">
        <v>12447</v>
      </c>
      <c r="C378" s="13" t="s">
        <v>665</v>
      </c>
      <c r="D378" s="82" t="s">
        <v>24</v>
      </c>
      <c r="E378" s="47" t="s">
        <v>13</v>
      </c>
      <c r="F378" s="13">
        <v>26</v>
      </c>
      <c r="G378" s="70">
        <v>145.33000000000001</v>
      </c>
      <c r="H378" s="47">
        <f>IF(LEFT(E378,2)="DH",1,IF(LEFT(E378,2)="CA",2,IF(LEFT(E378,2)="1B",3,IF(LEFT(E378,2)="2B",4,IF(LEFT(E378,2)="3B",5,IF(LEFT(E378,2)="SS",6,IF(LEFT(E378,2)="LF",7,IF(LEFT(E378,2)="CF",8,IF(LEFT(E378,2)="RF",9,IF(LEFT(E378,2)="SP",10,IF(LEFT(E378,2)="RP",11,12)))))))))))</f>
        <v>10</v>
      </c>
      <c r="I378" s="53">
        <f>IF($G378="NC","NC",IF(OR(LEFT(E378,2)="RP",LEFT(E378,2)="SP"),ROUNDDOWN($G378*1.05,0)+IF($G378*1.05-ROUNDDOWN($G378*1.05,0)&gt;=2/3,2/3,IF($G378*1.05-ROUNDDOWN($G378*1.05,0)&gt;=1/3,1/3,0)),ROUNDDOWN($G378*1.05,0)))</f>
        <v>152.33333333333334</v>
      </c>
      <c r="J378" s="48"/>
      <c r="K378" s="48"/>
      <c r="L378" s="50"/>
      <c r="O378" s="46" t="str">
        <f>D378</f>
        <v>KCA</v>
      </c>
    </row>
    <row r="379" spans="1:16" x14ac:dyDescent="0.2">
      <c r="A379" s="44" t="s">
        <v>154</v>
      </c>
      <c r="B379" s="78">
        <v>16977</v>
      </c>
      <c r="C379" s="13" t="s">
        <v>912</v>
      </c>
      <c r="D379" s="82" t="s">
        <v>14</v>
      </c>
      <c r="E379" s="47" t="s">
        <v>13</v>
      </c>
      <c r="F379" s="13">
        <v>17</v>
      </c>
      <c r="G379" s="70">
        <v>82.66</v>
      </c>
      <c r="H379" s="47">
        <f>IF(LEFT(E379,2)="DH",1,IF(LEFT(E379,2)="CA",2,IF(LEFT(E379,2)="1B",3,IF(LEFT(E379,2)="2B",4,IF(LEFT(E379,2)="3B",5,IF(LEFT(E379,2)="SS",6,IF(LEFT(E379,2)="LF",7,IF(LEFT(E379,2)="CF",8,IF(LEFT(E379,2)="RF",9,IF(LEFT(E379,2)="SP",10,IF(LEFT(E379,2)="RP",11,12)))))))))))</f>
        <v>10</v>
      </c>
      <c r="I379" s="53">
        <f>IF($G379="NC","NC",IF(OR(LEFT(E379,2)="RP",LEFT(E379,2)="SP"),ROUNDDOWN($G379*1.05,0)+IF($G379*1.05-ROUNDDOWN($G379*1.05,0)&gt;=2/3,2/3,IF($G379*1.05-ROUNDDOWN($G379*1.05,0)&gt;=1/3,1/3,0)),ROUNDDOWN($G379*1.05,0)))</f>
        <v>86.666666666666671</v>
      </c>
      <c r="J379" s="48"/>
      <c r="K379" s="49"/>
      <c r="L379" s="50"/>
      <c r="O379" s="46" t="str">
        <f>D379</f>
        <v>WAN</v>
      </c>
    </row>
    <row r="380" spans="1:16" x14ac:dyDescent="0.2">
      <c r="A380" s="44" t="s">
        <v>154</v>
      </c>
      <c r="B380" s="78">
        <v>17606</v>
      </c>
      <c r="C380" s="13" t="s">
        <v>947</v>
      </c>
      <c r="D380" s="82" t="s">
        <v>94</v>
      </c>
      <c r="E380" s="47" t="s">
        <v>13</v>
      </c>
      <c r="F380" s="13">
        <v>8</v>
      </c>
      <c r="G380" s="70">
        <v>37</v>
      </c>
      <c r="H380" s="47">
        <f>IF(LEFT(E380,2)="DH",1,IF(LEFT(E380,2)="CA",2,IF(LEFT(E380,2)="1B",3,IF(LEFT(E380,2)="2B",4,IF(LEFT(E380,2)="3B",5,IF(LEFT(E380,2)="SS",6,IF(LEFT(E380,2)="LF",7,IF(LEFT(E380,2)="CF",8,IF(LEFT(E380,2)="RF",9,IF(LEFT(E380,2)="SP",10,IF(LEFT(E380,2)="RP",11,12)))))))))))</f>
        <v>10</v>
      </c>
      <c r="I380" s="53">
        <f>IF($G380="NC","NC",IF(OR(LEFT(E380,2)="RP",LEFT(E380,2)="SP"),ROUNDDOWN($G380*1.05,0)+IF($G380*1.05-ROUNDDOWN($G380*1.05,0)&gt;=2/3,2/3,IF($G380*1.05-ROUNDDOWN($G380*1.05,0)&gt;=1/3,1/3,0)),ROUNDDOWN($G380*1.05,0)))</f>
        <v>38.666666666666664</v>
      </c>
      <c r="J380" s="48"/>
      <c r="K380" s="48"/>
      <c r="L380" s="50"/>
      <c r="O380" s="46" t="str">
        <f>D380</f>
        <v>HOA</v>
      </c>
    </row>
    <row r="381" spans="1:16" x14ac:dyDescent="0.2">
      <c r="A381" s="44" t="s">
        <v>154</v>
      </c>
      <c r="B381" s="78">
        <v>21455</v>
      </c>
      <c r="C381" s="13" t="s">
        <v>1293</v>
      </c>
      <c r="D381" s="82" t="s">
        <v>24</v>
      </c>
      <c r="E381" s="47" t="s">
        <v>13</v>
      </c>
      <c r="F381" s="13">
        <v>20</v>
      </c>
      <c r="G381" s="70">
        <v>116.33</v>
      </c>
      <c r="H381" s="51">
        <f>IF(LEFT(E381,2)="DH",1,IF(LEFT(E381,2)="CA",2,IF(LEFT(E381,2)="1B",3,IF(LEFT(E381,2)="2B",4,IF(LEFT(E381,2)="3B",5,IF(LEFT(E381,2)="SS",6,IF(LEFT(E381,2)="LF",7,IF(LEFT(E381,2)="CF",8,IF(LEFT(E381,2)="RF",9,IF(LEFT(E381,2)="SP",10,IF(LEFT(E381,2)="RP",11,12)))))))))))</f>
        <v>10</v>
      </c>
      <c r="I381" s="53">
        <f>IF($G381="NC","NC",IF(OR(LEFT(E381,2)="RP",LEFT(E381,2)="SP"),ROUNDDOWN($G381*1.05,0)+IF($G381*1.05-ROUNDDOWN($G381*1.05,0)&gt;=2/3,2/3,IF($G381*1.05-ROUNDDOWN($G381*1.05,0)&gt;=1/3,1/3,0)),ROUNDDOWN($G381*1.05,0)))</f>
        <v>122</v>
      </c>
      <c r="J381" s="48"/>
      <c r="K381" s="48"/>
      <c r="L381" s="50"/>
      <c r="O381" s="46" t="str">
        <f>D381</f>
        <v>KCA</v>
      </c>
    </row>
    <row r="382" spans="1:16" x14ac:dyDescent="0.2">
      <c r="A382" s="44" t="s">
        <v>154</v>
      </c>
      <c r="B382" s="78">
        <v>21487</v>
      </c>
      <c r="C382" s="13" t="s">
        <v>1298</v>
      </c>
      <c r="D382" s="76" t="str">
        <f>P382</f>
        <v>SDN/KCA</v>
      </c>
      <c r="E382" s="47" t="s">
        <v>13</v>
      </c>
      <c r="F382" s="13">
        <v>19</v>
      </c>
      <c r="G382" s="70">
        <v>112.66</v>
      </c>
      <c r="H382" s="47">
        <f>IF(LEFT(E382,2)="DH",1,IF(LEFT(E382,2)="CA",2,IF(LEFT(E382,2)="1B",3,IF(LEFT(E382,2)="2B",4,IF(LEFT(E382,2)="3B",5,IF(LEFT(E382,2)="SS",6,IF(LEFT(E382,2)="LF",7,IF(LEFT(E382,2)="CF",8,IF(LEFT(E382,2)="RF",9,IF(LEFT(E382,2)="SP",10,IF(LEFT(E382,2)="RP",11,12)))))))))))</f>
        <v>10</v>
      </c>
      <c r="I382" s="53">
        <f>IF($G382="NC","NC",IF(OR(LEFT(E382,2)="RP",LEFT(E382,2)="SP"),ROUNDDOWN($G382*1.05,0)+IF($G382*1.05-ROUNDDOWN($G382*1.05,0)&gt;=2/3,2/3,IF($G382*1.05-ROUNDDOWN($G382*1.05,0)&gt;=1/3,1/3,0)),ROUNDDOWN($G382*1.05,0)))</f>
        <v>118</v>
      </c>
      <c r="J382" s="48"/>
      <c r="K382" s="48"/>
      <c r="L382" s="50"/>
      <c r="O382" s="46" t="str">
        <f>D382</f>
        <v>SDN/KCA</v>
      </c>
      <c r="P382" s="46" t="s">
        <v>490</v>
      </c>
    </row>
    <row r="383" spans="1:16" x14ac:dyDescent="0.2">
      <c r="A383" s="44" t="s">
        <v>154</v>
      </c>
      <c r="B383" s="78">
        <v>23796</v>
      </c>
      <c r="C383" s="13" t="s">
        <v>1486</v>
      </c>
      <c r="D383" s="82" t="s">
        <v>140</v>
      </c>
      <c r="E383" s="47" t="s">
        <v>13</v>
      </c>
      <c r="F383" s="13">
        <v>8</v>
      </c>
      <c r="G383" s="70">
        <v>38.33</v>
      </c>
      <c r="H383" s="47">
        <f>IF(LEFT(E383,2)="DH",1,IF(LEFT(E383,2)="CA",2,IF(LEFT(E383,2)="1B",3,IF(LEFT(E383,2)="2B",4,IF(LEFT(E383,2)="3B",5,IF(LEFT(E383,2)="SS",6,IF(LEFT(E383,2)="LF",7,IF(LEFT(E383,2)="CF",8,IF(LEFT(E383,2)="RF",9,IF(LEFT(E383,2)="SP",10,IF(LEFT(E383,2)="RP",11,12)))))))))))</f>
        <v>10</v>
      </c>
      <c r="I383" s="53">
        <f>IF($G383="NC","NC",IF(OR(LEFT(E383,2)="RP",LEFT(E383,2)="SP"),ROUNDDOWN($G383*1.05,0)+IF($G383*1.05-ROUNDDOWN($G383*1.05,0)&gt;=2/3,2/3,IF($G383*1.05-ROUNDDOWN($G383*1.05,0)&gt;=1/3,1/3,0)),ROUNDDOWN($G383*1.05,0)))</f>
        <v>40</v>
      </c>
      <c r="J383" s="48"/>
      <c r="K383" s="48"/>
      <c r="L383" s="50"/>
      <c r="O383" s="46" t="str">
        <f>D383</f>
        <v>MMN</v>
      </c>
    </row>
    <row r="384" spans="1:16" x14ac:dyDescent="0.2">
      <c r="A384" s="44" t="s">
        <v>154</v>
      </c>
      <c r="B384" s="78">
        <v>25977</v>
      </c>
      <c r="C384" s="13" t="s">
        <v>1646</v>
      </c>
      <c r="D384" s="82" t="s">
        <v>139</v>
      </c>
      <c r="E384" s="47" t="s">
        <v>527</v>
      </c>
      <c r="F384" s="13">
        <v>24</v>
      </c>
      <c r="G384" s="70">
        <v>157.33000000000001</v>
      </c>
      <c r="H384" s="47">
        <f>IF(LEFT(E384,2)="DH",1,IF(LEFT(E384,2)="CA",2,IF(LEFT(E384,2)="1B",3,IF(LEFT(E384,2)="2B",4,IF(LEFT(E384,2)="3B",5,IF(LEFT(E384,2)="SS",6,IF(LEFT(E384,2)="LF",7,IF(LEFT(E384,2)="CF",8,IF(LEFT(E384,2)="RF",9,IF(LEFT(E384,2)="SP",10,IF(LEFT(E384,2)="RP",11,12)))))))))))</f>
        <v>10</v>
      </c>
      <c r="I384" s="53">
        <f>IF($G384="NC","NC",IF(OR(LEFT(E384,2)="RP",LEFT(E384,2)="SP"),ROUNDDOWN($G384*1.05,0)+IF($G384*1.05-ROUNDDOWN($G384*1.05,0)&gt;=2/3,2/3,IF($G384*1.05-ROUNDDOWN($G384*1.05,0)&gt;=1/3,1/3,0)),ROUNDDOWN($G384*1.05,0)))</f>
        <v>165</v>
      </c>
      <c r="J384" s="48"/>
      <c r="K384" s="48"/>
      <c r="L384" s="50"/>
      <c r="O384" s="46" t="str">
        <f>D384</f>
        <v>MLN</v>
      </c>
    </row>
    <row r="385" spans="1:16" x14ac:dyDescent="0.2">
      <c r="A385" s="44" t="s">
        <v>154</v>
      </c>
      <c r="B385" s="78">
        <v>26440</v>
      </c>
      <c r="C385" s="13" t="s">
        <v>1712</v>
      </c>
      <c r="D385" s="76" t="str">
        <f>P385</f>
        <v>HOA/MMN</v>
      </c>
      <c r="E385" s="47" t="s">
        <v>527</v>
      </c>
      <c r="F385" s="13">
        <v>17</v>
      </c>
      <c r="G385" s="70">
        <v>101.66</v>
      </c>
      <c r="H385" s="47">
        <f>IF(LEFT(E385,2)="DH",1,IF(LEFT(E385,2)="CA",2,IF(LEFT(E385,2)="1B",3,IF(LEFT(E385,2)="2B",4,IF(LEFT(E385,2)="3B",5,IF(LEFT(E385,2)="SS",6,IF(LEFT(E385,2)="LF",7,IF(LEFT(E385,2)="CF",8,IF(LEFT(E385,2)="RF",9,IF(LEFT(E385,2)="SP",10,IF(LEFT(E385,2)="RP",11,12)))))))))))</f>
        <v>10</v>
      </c>
      <c r="I385" s="53">
        <f>IF($G385="NC","NC",IF(OR(LEFT(E385,2)="RP",LEFT(E385,2)="SP"),ROUNDDOWN($G385*1.05,0)+IF($G385*1.05-ROUNDDOWN($G385*1.05,0)&gt;=2/3,2/3,IF($G385*1.05-ROUNDDOWN($G385*1.05,0)&gt;=1/3,1/3,0)),ROUNDDOWN($G385*1.05,0)))</f>
        <v>106.66666666666667</v>
      </c>
      <c r="J385" s="48"/>
      <c r="K385" s="48"/>
      <c r="L385" s="50"/>
      <c r="O385" s="46" t="str">
        <f>D385</f>
        <v>HOA/MMN</v>
      </c>
      <c r="P385" s="46" t="s">
        <v>491</v>
      </c>
    </row>
    <row r="386" spans="1:16" x14ac:dyDescent="0.2">
      <c r="A386" s="44" t="s">
        <v>154</v>
      </c>
      <c r="B386" s="78">
        <v>29812</v>
      </c>
      <c r="C386" s="13" t="s">
        <v>1896</v>
      </c>
      <c r="D386" s="82" t="s">
        <v>139</v>
      </c>
      <c r="E386" s="47" t="s">
        <v>13</v>
      </c>
      <c r="F386" s="13">
        <v>2</v>
      </c>
      <c r="G386" s="70">
        <v>5.66</v>
      </c>
      <c r="H386" s="51">
        <f>IF(LEFT(E386,2)="DH",1,IF(LEFT(E386,2)="CA",2,IF(LEFT(E386,2)="1B",3,IF(LEFT(E386,2)="2B",4,IF(LEFT(E386,2)="3B",5,IF(LEFT(E386,2)="SS",6,IF(LEFT(E386,2)="LF",7,IF(LEFT(E386,2)="CF",8,IF(LEFT(E386,2)="RF",9,IF(LEFT(E386,2)="SP",10,IF(LEFT(E386,2)="RP",11,12)))))))))))</f>
        <v>10</v>
      </c>
      <c r="I386" s="53">
        <f>IF($G386="NC","NC",IF(OR(LEFT(E386,2)="RP",LEFT(E386,2)="SP"),ROUNDDOWN($G386*1.05,0)+IF($G386*1.05-ROUNDDOWN($G386*1.05,0)&gt;=2/3,2/3,IF($G386*1.05-ROUNDDOWN($G386*1.05,0)&gt;=1/3,1/3,0)),ROUNDDOWN($G386*1.05,0)))</f>
        <v>5.666666666666667</v>
      </c>
      <c r="J386" s="48"/>
      <c r="K386" s="48"/>
      <c r="L386" s="50"/>
      <c r="O386" s="46" t="str">
        <f>D386</f>
        <v>MLN</v>
      </c>
    </row>
    <row r="387" spans="1:16" x14ac:dyDescent="0.2">
      <c r="A387" s="44" t="s">
        <v>154</v>
      </c>
      <c r="B387" s="78">
        <v>29863</v>
      </c>
      <c r="C387" s="13" t="s">
        <v>1902</v>
      </c>
      <c r="D387" s="76" t="str">
        <f>P387</f>
        <v>SDN/KCA</v>
      </c>
      <c r="E387" s="47" t="s">
        <v>13</v>
      </c>
      <c r="F387" s="13">
        <v>15</v>
      </c>
      <c r="G387" s="70">
        <v>76.33</v>
      </c>
      <c r="H387" s="47">
        <f>IF(LEFT(E387,2)="DH",1,IF(LEFT(E387,2)="CA",2,IF(LEFT(E387,2)="1B",3,IF(LEFT(E387,2)="2B",4,IF(LEFT(E387,2)="3B",5,IF(LEFT(E387,2)="SS",6,IF(LEFT(E387,2)="LF",7,IF(LEFT(E387,2)="CF",8,IF(LEFT(E387,2)="RF",9,IF(LEFT(E387,2)="SP",10,IF(LEFT(E387,2)="RP",11,12)))))))))))</f>
        <v>10</v>
      </c>
      <c r="I387" s="53">
        <f>IF($G387="NC","NC",IF(OR(LEFT(E387,2)="RP",LEFT(E387,2)="SP"),ROUNDDOWN($G387*1.05,0)+IF($G387*1.05-ROUNDDOWN($G387*1.05,0)&gt;=2/3,2/3,IF($G387*1.05-ROUNDDOWN($G387*1.05,0)&gt;=1/3,1/3,0)),ROUNDDOWN($G387*1.05,0)))</f>
        <v>80</v>
      </c>
      <c r="J387" s="48"/>
      <c r="K387" s="49"/>
      <c r="L387" s="50"/>
      <c r="O387" s="46" t="str">
        <f>D387</f>
        <v>SDN/KCA</v>
      </c>
      <c r="P387" s="46" t="s">
        <v>490</v>
      </c>
    </row>
    <row r="388" spans="1:16" x14ac:dyDescent="0.2">
      <c r="A388" s="44" t="s">
        <v>154</v>
      </c>
      <c r="B388" s="78">
        <v>30184</v>
      </c>
      <c r="C388" s="13" t="s">
        <v>1954</v>
      </c>
      <c r="D388" s="82" t="s">
        <v>24</v>
      </c>
      <c r="E388" s="47" t="s">
        <v>13</v>
      </c>
      <c r="F388" s="13">
        <v>24</v>
      </c>
      <c r="G388" s="70">
        <v>138.33000000000001</v>
      </c>
      <c r="H388" s="51">
        <f>IF(LEFT(E388,2)="DH",1,IF(LEFT(E388,2)="CA",2,IF(LEFT(E388,2)="1B",3,IF(LEFT(E388,2)="2B",4,IF(LEFT(E388,2)="3B",5,IF(LEFT(E388,2)="SS",6,IF(LEFT(E388,2)="LF",7,IF(LEFT(E388,2)="CF",8,IF(LEFT(E388,2)="RF",9,IF(LEFT(E388,2)="SP",10,IF(LEFT(E388,2)="RP",11,12)))))))))))</f>
        <v>10</v>
      </c>
      <c r="I388" s="53">
        <f>IF($G388="NC","NC",IF(OR(LEFT(E388,2)="RP",LEFT(E388,2)="SP"),ROUNDDOWN($G388*1.05,0)+IF($G388*1.05-ROUNDDOWN($G388*1.05,0)&gt;=2/3,2/3,IF($G388*1.05-ROUNDDOWN($G388*1.05,0)&gt;=1/3,1/3,0)),ROUNDDOWN($G388*1.05,0)))</f>
        <v>145</v>
      </c>
      <c r="J388" s="48"/>
      <c r="K388" s="48"/>
      <c r="L388" s="50"/>
      <c r="O388" s="46" t="str">
        <f>D388</f>
        <v>KCA</v>
      </c>
    </row>
    <row r="389" spans="1:16" x14ac:dyDescent="0.2">
      <c r="A389" s="44" t="s">
        <v>154</v>
      </c>
      <c r="B389" s="78">
        <v>33666</v>
      </c>
      <c r="C389" s="13" t="s">
        <v>2067</v>
      </c>
      <c r="D389" s="82" t="s">
        <v>25</v>
      </c>
      <c r="E389" s="47" t="s">
        <v>13</v>
      </c>
      <c r="F389" s="13">
        <v>4</v>
      </c>
      <c r="G389" s="70">
        <v>19.329999999999998</v>
      </c>
      <c r="H389" s="47">
        <f>IF(LEFT(E389,2)="DH",1,IF(LEFT(E389,2)="CA",2,IF(LEFT(E389,2)="1B",3,IF(LEFT(E389,2)="2B",4,IF(LEFT(E389,2)="3B",5,IF(LEFT(E389,2)="SS",6,IF(LEFT(E389,2)="LF",7,IF(LEFT(E389,2)="CF",8,IF(LEFT(E389,2)="RF",9,IF(LEFT(E389,2)="SP",10,IF(LEFT(E389,2)="RP",11,12)))))))))))</f>
        <v>10</v>
      </c>
      <c r="I389" s="53">
        <f>IF($G389="NC","NC",IF(OR(LEFT(E389,2)="RP",LEFT(E389,2)="SP"),ROUNDDOWN($G389*1.05,0)+IF($G389*1.05-ROUNDDOWN($G389*1.05,0)&gt;=2/3,2/3,IF($G389*1.05-ROUNDDOWN($G389*1.05,0)&gt;=1/3,1/3,0)),ROUNDDOWN($G389*1.05,0)))</f>
        <v>20</v>
      </c>
      <c r="J389" s="48"/>
      <c r="K389" s="49"/>
      <c r="L389" s="50"/>
      <c r="O389" s="46" t="str">
        <f>D389</f>
        <v>BOA</v>
      </c>
    </row>
    <row r="390" spans="1:16" x14ac:dyDescent="0.2">
      <c r="A390" s="44" t="s">
        <v>154</v>
      </c>
      <c r="B390" s="78">
        <v>16647</v>
      </c>
      <c r="C390" s="13" t="s">
        <v>896</v>
      </c>
      <c r="D390" s="82" t="s">
        <v>65</v>
      </c>
      <c r="E390" s="47" t="s">
        <v>15</v>
      </c>
      <c r="F390" s="13">
        <v>0</v>
      </c>
      <c r="G390" s="70">
        <v>41.33</v>
      </c>
      <c r="H390" s="51">
        <f>IF(LEFT(E390,2)="DH",1,IF(LEFT(E390,2)="CA",2,IF(LEFT(E390,2)="1B",3,IF(LEFT(E390,2)="2B",4,IF(LEFT(E390,2)="3B",5,IF(LEFT(E390,2)="SS",6,IF(LEFT(E390,2)="LF",7,IF(LEFT(E390,2)="CF",8,IF(LEFT(E390,2)="RF",9,IF(LEFT(E390,2)="SP",10,IF(LEFT(E390,2)="RP",11,12)))))))))))</f>
        <v>11</v>
      </c>
      <c r="I390" s="53">
        <f>IF($G390="NC","NC",IF(OR(LEFT(E390,2)="RP",LEFT(E390,2)="SP"),ROUNDDOWN($G390*1.05,0)+IF($G390*1.05-ROUNDDOWN($G390*1.05,0)&gt;=2/3,2/3,IF($G390*1.05-ROUNDDOWN($G390*1.05,0)&gt;=1/3,1/3,0)),ROUNDDOWN($G390*1.05,0)))</f>
        <v>43.333333333333336</v>
      </c>
      <c r="J390" s="48"/>
      <c r="K390" s="48"/>
      <c r="L390" s="50"/>
      <c r="O390" s="46" t="str">
        <f>D390</f>
        <v>ARN</v>
      </c>
    </row>
    <row r="391" spans="1:16" x14ac:dyDescent="0.2">
      <c r="A391" s="44" t="s">
        <v>154</v>
      </c>
      <c r="B391" s="78">
        <v>16814</v>
      </c>
      <c r="C391" s="13" t="s">
        <v>900</v>
      </c>
      <c r="D391" s="82" t="s">
        <v>67</v>
      </c>
      <c r="E391" s="47" t="s">
        <v>15</v>
      </c>
      <c r="F391" s="13">
        <v>0</v>
      </c>
      <c r="G391" s="70">
        <v>67</v>
      </c>
      <c r="H391" s="51">
        <f>IF(LEFT(E391,2)="DH",1,IF(LEFT(E391,2)="CA",2,IF(LEFT(E391,2)="1B",3,IF(LEFT(E391,2)="2B",4,IF(LEFT(E391,2)="3B",5,IF(LEFT(E391,2)="SS",6,IF(LEFT(E391,2)="LF",7,IF(LEFT(E391,2)="CF",8,IF(LEFT(E391,2)="RF",9,IF(LEFT(E391,2)="SP",10,IF(LEFT(E391,2)="RP",11,12)))))))))))</f>
        <v>11</v>
      </c>
      <c r="I391" s="53">
        <f>IF($G391="NC","NC",IF(OR(LEFT(E391,2)="RP",LEFT(E391,2)="SP"),ROUNDDOWN($G391*1.05,0)+IF($G391*1.05-ROUNDDOWN($G391*1.05,0)&gt;=2/3,2/3,IF($G391*1.05-ROUNDDOWN($G391*1.05,0)&gt;=1/3,1/3,0)),ROUNDDOWN($G391*1.05,0)))</f>
        <v>70.333333333333329</v>
      </c>
      <c r="J391" s="48"/>
      <c r="K391" s="48"/>
      <c r="L391" s="50"/>
      <c r="O391" s="46" t="str">
        <f>D391</f>
        <v>NYA</v>
      </c>
    </row>
    <row r="392" spans="1:16" x14ac:dyDescent="0.2">
      <c r="A392" s="44" t="s">
        <v>154</v>
      </c>
      <c r="B392" s="78">
        <v>19249</v>
      </c>
      <c r="C392" s="13" t="s">
        <v>1047</v>
      </c>
      <c r="D392" s="76" t="str">
        <f>P392</f>
        <v>BAA/TOA</v>
      </c>
      <c r="E392" s="47" t="s">
        <v>15</v>
      </c>
      <c r="F392" s="13">
        <v>0</v>
      </c>
      <c r="G392" s="70">
        <v>62.66</v>
      </c>
      <c r="H392" s="51">
        <f>IF(LEFT(E392,2)="DH",1,IF(LEFT(E392,2)="CA",2,IF(LEFT(E392,2)="1B",3,IF(LEFT(E392,2)="2B",4,IF(LEFT(E392,2)="3B",5,IF(LEFT(E392,2)="SS",6,IF(LEFT(E392,2)="LF",7,IF(LEFT(E392,2)="CF",8,IF(LEFT(E392,2)="RF",9,IF(LEFT(E392,2)="SP",10,IF(LEFT(E392,2)="RP",11,12)))))))))))</f>
        <v>11</v>
      </c>
      <c r="I392" s="53">
        <f>IF($G392="NC","NC",IF(OR(LEFT(E392,2)="RP",LEFT(E392,2)="SP"),ROUNDDOWN($G392*1.05,0)+IF($G392*1.05-ROUNDDOWN($G392*1.05,0)&gt;=2/3,2/3,IF($G392*1.05-ROUNDDOWN($G392*1.05,0)&gt;=1/3,1/3,0)),ROUNDDOWN($G392*1.05,0)))</f>
        <v>65.666666666666671</v>
      </c>
      <c r="J392" s="48"/>
      <c r="K392" s="48"/>
      <c r="L392" s="50"/>
      <c r="O392" s="46" t="str">
        <f>D392</f>
        <v>BAA/TOA</v>
      </c>
      <c r="P392" s="46" t="s">
        <v>499</v>
      </c>
    </row>
    <row r="393" spans="1:16" x14ac:dyDescent="0.2">
      <c r="A393" s="44" t="s">
        <v>154</v>
      </c>
      <c r="B393" s="78">
        <v>19360</v>
      </c>
      <c r="C393" s="13" t="s">
        <v>1080</v>
      </c>
      <c r="D393" s="82" t="s">
        <v>24</v>
      </c>
      <c r="E393" s="47" t="s">
        <v>15</v>
      </c>
      <c r="F393" s="13">
        <v>0</v>
      </c>
      <c r="G393" s="70">
        <v>61.33</v>
      </c>
      <c r="H393" s="47">
        <f>IF(LEFT(E393,2)="DH",1,IF(LEFT(E393,2)="CA",2,IF(LEFT(E393,2)="1B",3,IF(LEFT(E393,2)="2B",4,IF(LEFT(E393,2)="3B",5,IF(LEFT(E393,2)="SS",6,IF(LEFT(E393,2)="LF",7,IF(LEFT(E393,2)="CF",8,IF(LEFT(E393,2)="RF",9,IF(LEFT(E393,2)="SP",10,IF(LEFT(E393,2)="RP",11,12)))))))))))</f>
        <v>11</v>
      </c>
      <c r="I393" s="53">
        <f>IF($G393="NC","NC",IF(OR(LEFT(E393,2)="RP",LEFT(E393,2)="SP"),ROUNDDOWN($G393*1.05,0)+IF($G393*1.05-ROUNDDOWN($G393*1.05,0)&gt;=2/3,2/3,IF($G393*1.05-ROUNDDOWN($G393*1.05,0)&gt;=1/3,1/3,0)),ROUNDDOWN($G393*1.05,0)))</f>
        <v>64.333333333333329</v>
      </c>
      <c r="J393" s="48"/>
      <c r="K393" s="49"/>
      <c r="L393" s="50"/>
      <c r="O393" s="46" t="str">
        <f>D393</f>
        <v>KCA</v>
      </c>
    </row>
    <row r="394" spans="1:16" x14ac:dyDescent="0.2">
      <c r="A394" s="44" t="s">
        <v>154</v>
      </c>
      <c r="B394" s="78">
        <v>20020</v>
      </c>
      <c r="C394" s="13" t="s">
        <v>1189</v>
      </c>
      <c r="D394" s="82" t="s">
        <v>24</v>
      </c>
      <c r="E394" s="47" t="s">
        <v>15</v>
      </c>
      <c r="F394" s="13">
        <v>0</v>
      </c>
      <c r="G394" s="70">
        <v>64</v>
      </c>
      <c r="H394" s="47">
        <f>IF(LEFT(E394,2)="DH",1,IF(LEFT(E394,2)="CA",2,IF(LEFT(E394,2)="1B",3,IF(LEFT(E394,2)="2B",4,IF(LEFT(E394,2)="3B",5,IF(LEFT(E394,2)="SS",6,IF(LEFT(E394,2)="LF",7,IF(LEFT(E394,2)="CF",8,IF(LEFT(E394,2)="RF",9,IF(LEFT(E394,2)="SP",10,IF(LEFT(E394,2)="RP",11,12)))))))))))</f>
        <v>11</v>
      </c>
      <c r="I394" s="53">
        <f>IF($G394="NC","NC",IF(OR(LEFT(E394,2)="RP",LEFT(E394,2)="SP"),ROUNDDOWN($G394*1.05,0)+IF($G394*1.05-ROUNDDOWN($G394*1.05,0)&gt;=2/3,2/3,IF($G394*1.05-ROUNDDOWN($G394*1.05,0)&gt;=1/3,1/3,0)),ROUNDDOWN($G394*1.05,0)))</f>
        <v>67</v>
      </c>
      <c r="J394" s="48"/>
      <c r="K394" s="49"/>
      <c r="L394" s="50"/>
      <c r="O394" s="46" t="str">
        <f>D394</f>
        <v>KCA</v>
      </c>
    </row>
    <row r="395" spans="1:16" x14ac:dyDescent="0.2">
      <c r="A395" s="44" t="s">
        <v>154</v>
      </c>
      <c r="B395" s="78">
        <v>22175</v>
      </c>
      <c r="C395" s="13" t="s">
        <v>1363</v>
      </c>
      <c r="D395" s="82" t="s">
        <v>22</v>
      </c>
      <c r="E395" s="47" t="s">
        <v>15</v>
      </c>
      <c r="F395" s="13">
        <v>0</v>
      </c>
      <c r="G395" s="70">
        <v>37</v>
      </c>
      <c r="H395" s="51">
        <f>IF(LEFT(E395,2)="DH",1,IF(LEFT(E395,2)="CA",2,IF(LEFT(E395,2)="1B",3,IF(LEFT(E395,2)="2B",4,IF(LEFT(E395,2)="3B",5,IF(LEFT(E395,2)="SS",6,IF(LEFT(E395,2)="LF",7,IF(LEFT(E395,2)="CF",8,IF(LEFT(E395,2)="RF",9,IF(LEFT(E395,2)="SP",10,IF(LEFT(E395,2)="RP",11,12)))))))))))</f>
        <v>11</v>
      </c>
      <c r="I395" s="53">
        <f>IF($G395="NC","NC",IF(OR(LEFT(E395,2)="RP",LEFT(E395,2)="SP"),ROUNDDOWN($G395*1.05,0)+IF($G395*1.05-ROUNDDOWN($G395*1.05,0)&gt;=2/3,2/3,IF($G395*1.05-ROUNDDOWN($G395*1.05,0)&gt;=1/3,1/3,0)),ROUNDDOWN($G395*1.05,0)))</f>
        <v>38.666666666666664</v>
      </c>
      <c r="J395" s="48"/>
      <c r="K395" s="48"/>
      <c r="L395" s="50"/>
      <c r="O395" s="46" t="str">
        <f>D395</f>
        <v>NYN</v>
      </c>
    </row>
    <row r="396" spans="1:16" x14ac:dyDescent="0.2">
      <c r="A396" s="44" t="s">
        <v>154</v>
      </c>
      <c r="B396" s="78">
        <v>22304</v>
      </c>
      <c r="C396" s="13" t="s">
        <v>1394</v>
      </c>
      <c r="D396" s="82" t="s">
        <v>66</v>
      </c>
      <c r="E396" s="47" t="s">
        <v>15</v>
      </c>
      <c r="F396" s="13">
        <v>0</v>
      </c>
      <c r="G396" s="70">
        <v>60</v>
      </c>
      <c r="H396" s="51">
        <f>IF(LEFT(E396,2)="DH",1,IF(LEFT(E396,2)="CA",2,IF(LEFT(E396,2)="1B",3,IF(LEFT(E396,2)="2B",4,IF(LEFT(E396,2)="3B",5,IF(LEFT(E396,2)="SS",6,IF(LEFT(E396,2)="LF",7,IF(LEFT(E396,2)="CF",8,IF(LEFT(E396,2)="RF",9,IF(LEFT(E396,2)="SP",10,IF(LEFT(E396,2)="RP",11,12)))))))))))</f>
        <v>11</v>
      </c>
      <c r="I396" s="53">
        <f>IF($G396="NC","NC",IF(OR(LEFT(E396,2)="RP",LEFT(E396,2)="SP"),ROUNDDOWN($G396*1.05,0)+IF($G396*1.05-ROUNDDOWN($G396*1.05,0)&gt;=2/3,2/3,IF($G396*1.05-ROUNDDOWN($G396*1.05,0)&gt;=1/3,1/3,0)),ROUNDDOWN($G396*1.05,0)))</f>
        <v>63</v>
      </c>
      <c r="J396" s="48"/>
      <c r="K396" s="48"/>
      <c r="L396" s="50"/>
      <c r="O396" s="46" t="str">
        <f>D396</f>
        <v>DEA</v>
      </c>
    </row>
    <row r="397" spans="1:16" x14ac:dyDescent="0.2">
      <c r="A397" s="44" t="s">
        <v>154</v>
      </c>
      <c r="B397" s="78">
        <v>23426</v>
      </c>
      <c r="C397" s="13" t="s">
        <v>1459</v>
      </c>
      <c r="D397" s="82" t="s">
        <v>122</v>
      </c>
      <c r="E397" s="47" t="s">
        <v>15</v>
      </c>
      <c r="F397" s="13">
        <v>0</v>
      </c>
      <c r="G397" s="70">
        <v>41.33</v>
      </c>
      <c r="H397" s="51">
        <f>IF(LEFT(E397,2)="DH",1,IF(LEFT(E397,2)="CA",2,IF(LEFT(E397,2)="1B",3,IF(LEFT(E397,2)="2B",4,IF(LEFT(E397,2)="3B",5,IF(LEFT(E397,2)="SS",6,IF(LEFT(E397,2)="LF",7,IF(LEFT(E397,2)="CF",8,IF(LEFT(E397,2)="RF",9,IF(LEFT(E397,2)="SP",10,IF(LEFT(E397,2)="RP",11,12)))))))))))</f>
        <v>11</v>
      </c>
      <c r="I397" s="53">
        <f>IF($G397="NC","NC",IF(OR(LEFT(E397,2)="RP",LEFT(E397,2)="SP"),ROUNDDOWN($G397*1.05,0)+IF($G397*1.05-ROUNDDOWN($G397*1.05,0)&gt;=2/3,2/3,IF($G397*1.05-ROUNDDOWN($G397*1.05,0)&gt;=1/3,1/3,0)),ROUNDDOWN($G397*1.05,0)))</f>
        <v>43.333333333333336</v>
      </c>
      <c r="J397" s="48"/>
      <c r="K397" s="48"/>
      <c r="L397" s="50"/>
      <c r="O397" s="46" t="str">
        <f>D397</f>
        <v>PHN</v>
      </c>
    </row>
    <row r="398" spans="1:16" x14ac:dyDescent="0.2">
      <c r="A398" s="44" t="s">
        <v>154</v>
      </c>
      <c r="B398" s="78">
        <v>24607</v>
      </c>
      <c r="C398" s="13" t="s">
        <v>1525</v>
      </c>
      <c r="D398" s="82" t="s">
        <v>24</v>
      </c>
      <c r="E398" s="47" t="s">
        <v>528</v>
      </c>
      <c r="F398" s="13">
        <v>1</v>
      </c>
      <c r="G398" s="70">
        <v>44.33</v>
      </c>
      <c r="H398" s="51">
        <f>IF(LEFT(E398,2)="DH",1,IF(LEFT(E398,2)="CA",2,IF(LEFT(E398,2)="1B",3,IF(LEFT(E398,2)="2B",4,IF(LEFT(E398,2)="3B",5,IF(LEFT(E398,2)="SS",6,IF(LEFT(E398,2)="LF",7,IF(LEFT(E398,2)="CF",8,IF(LEFT(E398,2)="RF",9,IF(LEFT(E398,2)="SP",10,IF(LEFT(E398,2)="RP",11,12)))))))))))</f>
        <v>11</v>
      </c>
      <c r="I398" s="53">
        <f>IF($G398="NC","NC",IF(OR(LEFT(E398,2)="RP",LEFT(E398,2)="SP"),ROUNDDOWN($G398*1.05,0)+IF($G398*1.05-ROUNDDOWN($G398*1.05,0)&gt;=2/3,2/3,IF($G398*1.05-ROUNDDOWN($G398*1.05,0)&gt;=1/3,1/3,0)),ROUNDDOWN($G398*1.05,0)))</f>
        <v>46.333333333333336</v>
      </c>
      <c r="J398" s="48"/>
      <c r="K398" s="48"/>
      <c r="L398" s="50"/>
      <c r="O398" s="46" t="str">
        <f>D398</f>
        <v>KCA</v>
      </c>
    </row>
    <row r="399" spans="1:16" x14ac:dyDescent="0.2">
      <c r="A399" s="44" t="s">
        <v>154</v>
      </c>
      <c r="B399" s="78">
        <v>25139</v>
      </c>
      <c r="C399" s="13" t="s">
        <v>1563</v>
      </c>
      <c r="D399" s="82" t="s">
        <v>124</v>
      </c>
      <c r="E399" s="47" t="s">
        <v>15</v>
      </c>
      <c r="F399" s="13">
        <v>0</v>
      </c>
      <c r="G399" s="70">
        <v>42.66</v>
      </c>
      <c r="H399" s="51">
        <f>IF(LEFT(E399,2)="DH",1,IF(LEFT(E399,2)="CA",2,IF(LEFT(E399,2)="1B",3,IF(LEFT(E399,2)="2B",4,IF(LEFT(E399,2)="3B",5,IF(LEFT(E399,2)="SS",6,IF(LEFT(E399,2)="LF",7,IF(LEFT(E399,2)="CF",8,IF(LEFT(E399,2)="RF",9,IF(LEFT(E399,2)="SP",10,IF(LEFT(E399,2)="RP",11,12)))))))))))</f>
        <v>11</v>
      </c>
      <c r="I399" s="53">
        <f>IF($G399="NC","NC",IF(OR(LEFT(E399,2)="RP",LEFT(E399,2)="SP"),ROUNDDOWN($G399*1.05,0)+IF($G399*1.05-ROUNDDOWN($G399*1.05,0)&gt;=2/3,2/3,IF($G399*1.05-ROUNDDOWN($G399*1.05,0)&gt;=1/3,1/3,0)),ROUNDDOWN($G399*1.05,0)))</f>
        <v>44.666666666666664</v>
      </c>
      <c r="J399" s="48"/>
      <c r="K399" s="48"/>
      <c r="L399" s="50"/>
      <c r="O399" s="46" t="str">
        <f>D399</f>
        <v>CLA</v>
      </c>
    </row>
    <row r="400" spans="1:16" ht="15.75" x14ac:dyDescent="0.2">
      <c r="A400" s="44" t="s">
        <v>154</v>
      </c>
      <c r="B400" s="80">
        <v>26389</v>
      </c>
      <c r="C400" s="13" t="s">
        <v>1704</v>
      </c>
      <c r="D400" s="83" t="s">
        <v>14</v>
      </c>
      <c r="E400" s="44"/>
      <c r="F400" s="44"/>
      <c r="G400" s="71" t="s">
        <v>138</v>
      </c>
      <c r="H400" s="44">
        <v>12</v>
      </c>
      <c r="I400" s="53" t="str">
        <f>IF($G400="NC","NC",IF(OR(LEFT(E400,2)="RP",LEFT(E400,2)="SP"),ROUNDDOWN($G400*1.05,0)+IF($G400*1.05-ROUNDDOWN($G400*1.05,0)&gt;=2/3,2/3,IF($G400*1.05-ROUNDDOWN($G400*1.05,0)&gt;=1/3,1/3,0)),ROUNDDOWN($G400*1.05,0)))</f>
        <v>NC</v>
      </c>
      <c r="J400" s="44"/>
      <c r="K400" s="44"/>
      <c r="L400" s="44"/>
      <c r="O400" s="46" t="str">
        <f>D400</f>
        <v>WAN</v>
      </c>
    </row>
    <row r="401" spans="1:16" ht="15.75" x14ac:dyDescent="0.2">
      <c r="A401" s="44" t="s">
        <v>154</v>
      </c>
      <c r="B401" s="80">
        <v>27792</v>
      </c>
      <c r="C401" s="13" t="s">
        <v>1818</v>
      </c>
      <c r="D401" s="83" t="s">
        <v>70</v>
      </c>
      <c r="E401" s="44"/>
      <c r="F401" s="44"/>
      <c r="G401" s="71" t="s">
        <v>138</v>
      </c>
      <c r="H401" s="44">
        <v>12</v>
      </c>
      <c r="I401" s="53" t="str">
        <f>IF($G401="NC","NC",IF(OR(LEFT(E401,2)="RP",LEFT(E401,2)="SP"),ROUNDDOWN($G401*1.05,0)+IF($G401*1.05-ROUNDDOWN($G401*1.05,0)&gt;=2/3,2/3,IF($G401*1.05-ROUNDDOWN($G401*1.05,0)&gt;=1/3,1/3,0)),ROUNDDOWN($G401*1.05,0)))</f>
        <v>NC</v>
      </c>
      <c r="J401" s="44"/>
      <c r="K401" s="44"/>
      <c r="L401" s="44"/>
      <c r="O401" s="46" t="str">
        <f>D403</f>
        <v>CIN</v>
      </c>
    </row>
    <row r="402" spans="1:16" x14ac:dyDescent="0.2">
      <c r="A402" s="44" t="s">
        <v>155</v>
      </c>
      <c r="B402" s="55">
        <v>19755</v>
      </c>
      <c r="C402" s="13" t="s">
        <v>1136</v>
      </c>
      <c r="D402" s="84" t="s">
        <v>70</v>
      </c>
      <c r="E402" s="47" t="s">
        <v>106</v>
      </c>
      <c r="F402" s="48"/>
      <c r="G402" s="69">
        <v>611</v>
      </c>
      <c r="H402" s="47">
        <f>IF(LEFT(E402,2)="DH",1,IF(LEFT(E402,2)="CA",2,IF(LEFT(E402,2)="1B",3,IF(LEFT(E402,2)="2B",4,IF(LEFT(E402,2)="3B",5,IF(LEFT(E402,2)="SS",6,IF(LEFT(E402,2)="LF",7,IF(LEFT(E402,2)="CF",8,IF(LEFT(E402,2)="RF",9,IF(LEFT(E402,2)="SP",10,IF(LEFT(E402,2)="RP",11,12)))))))))))</f>
        <v>1</v>
      </c>
      <c r="I402" s="53">
        <f>IF($G402="NC","NC",IF(OR(LEFT(E402,2)="RP",LEFT(E402,2)="SP"),ROUNDDOWN($G402*1.05,0)+IF($G402*1.05-ROUNDDOWN($G402*1.05,0)&gt;=2/3,2/3,IF($G402*1.05-ROUNDDOWN($G402*1.05,0)&gt;=1/3,1/3,0)),ROUNDDOWN($G402*1.05,0)))</f>
        <v>641</v>
      </c>
      <c r="J402" s="48"/>
      <c r="K402" s="48"/>
      <c r="L402" s="50"/>
      <c r="O402" s="46" t="str">
        <f>D402</f>
        <v>LAN</v>
      </c>
    </row>
    <row r="403" spans="1:16" x14ac:dyDescent="0.2">
      <c r="A403" s="44" t="s">
        <v>155</v>
      </c>
      <c r="B403" s="55">
        <v>16725</v>
      </c>
      <c r="C403" s="13" t="s">
        <v>898</v>
      </c>
      <c r="D403" s="84" t="s">
        <v>71</v>
      </c>
      <c r="E403" s="51" t="s">
        <v>165</v>
      </c>
      <c r="F403" s="51"/>
      <c r="G403" s="69">
        <v>282</v>
      </c>
      <c r="H403" s="51">
        <f>IF(LEFT(E403,2)="DH",1,IF(LEFT(E403,2)="CA",2,IF(LEFT(E403,2)="1B",3,IF(LEFT(E403,2)="2B",4,IF(LEFT(E403,2)="3B",5,IF(LEFT(E403,2)="SS",6,IF(LEFT(E403,2)="LF",7,IF(LEFT(E403,2)="CF",8,IF(LEFT(E403,2)="RF",9,IF(LEFT(E403,2)="SP",10,IF(LEFT(E403,2)="RP",11,12)))))))))))</f>
        <v>2</v>
      </c>
      <c r="I403" s="53">
        <f>IF($G403="NC","NC",IF(OR(LEFT(E403,2)="RP",LEFT(E403,2)="SP"),ROUNDDOWN($G403*1.05,0)+IF($G403*1.05-ROUNDDOWN($G403*1.05,0)&gt;=2/3,2/3,IF($G403*1.05-ROUNDDOWN($G403*1.05,0)&gt;=1/3,1/3,0)),ROUNDDOWN($G403*1.05,0)))</f>
        <v>296</v>
      </c>
      <c r="J403" s="48"/>
      <c r="K403" s="48"/>
      <c r="L403" s="50"/>
      <c r="O403" s="46" t="str">
        <f>D403</f>
        <v>CIN</v>
      </c>
    </row>
    <row r="404" spans="1:16" x14ac:dyDescent="0.2">
      <c r="A404" s="44" t="s">
        <v>155</v>
      </c>
      <c r="B404" s="55">
        <v>24729</v>
      </c>
      <c r="C404" s="13" t="s">
        <v>1539</v>
      </c>
      <c r="D404" s="84" t="s">
        <v>7</v>
      </c>
      <c r="E404" s="47" t="s">
        <v>165</v>
      </c>
      <c r="F404" s="48"/>
      <c r="G404" s="69">
        <v>423</v>
      </c>
      <c r="H404" s="47">
        <f>IF(LEFT(E404,2)="DH",1,IF(LEFT(E404,2)="CA",2,IF(LEFT(E404,2)="1B",3,IF(LEFT(E404,2)="2B",4,IF(LEFT(E404,2)="3B",5,IF(LEFT(E404,2)="SS",6,IF(LEFT(E404,2)="LF",7,IF(LEFT(E404,2)="CF",8,IF(LEFT(E404,2)="RF",9,IF(LEFT(E404,2)="SP",10,IF(LEFT(E404,2)="RP",11,12)))))))))))</f>
        <v>2</v>
      </c>
      <c r="I404" s="53">
        <f>IF($G404="NC","NC",IF(OR(LEFT(E404,2)="RP",LEFT(E404,2)="SP"),ROUNDDOWN($G404*1.05,0)+IF($G404*1.05-ROUNDDOWN($G404*1.05,0)&gt;=2/3,2/3,IF($G404*1.05-ROUNDDOWN($G404*1.05,0)&gt;=1/3,1/3,0)),ROUNDDOWN($G404*1.05,0)))</f>
        <v>444</v>
      </c>
      <c r="J404" s="48"/>
      <c r="K404" s="49"/>
      <c r="L404" s="50"/>
      <c r="O404" s="46" t="str">
        <f>D404</f>
        <v>LAA</v>
      </c>
    </row>
    <row r="405" spans="1:16" x14ac:dyDescent="0.2">
      <c r="A405" s="44" t="s">
        <v>155</v>
      </c>
      <c r="B405" s="55">
        <v>16578</v>
      </c>
      <c r="C405" s="13" t="s">
        <v>889</v>
      </c>
      <c r="D405" s="84" t="s">
        <v>73</v>
      </c>
      <c r="E405" s="47" t="s">
        <v>4</v>
      </c>
      <c r="F405" s="48"/>
      <c r="G405" s="69">
        <v>583</v>
      </c>
      <c r="H405" s="47">
        <f>IF(LEFT(E405,2)="DH",1,IF(LEFT(E405,2)="CA",2,IF(LEFT(E405,2)="1B",3,IF(LEFT(E405,2)="2B",4,IF(LEFT(E405,2)="3B",5,IF(LEFT(E405,2)="SS",6,IF(LEFT(E405,2)="LF",7,IF(LEFT(E405,2)="CF",8,IF(LEFT(E405,2)="RF",9,IF(LEFT(E405,2)="SP",10,IF(LEFT(E405,2)="RP",11,12)))))))))))</f>
        <v>3</v>
      </c>
      <c r="I405" s="53">
        <f>IF($G405="NC","NC",IF(OR(LEFT(E405,2)="RP",LEFT(E405,2)="SP"),ROUNDDOWN($G405*1.05,0)+IF($G405*1.05-ROUNDDOWN($G405*1.05,0)&gt;=2/3,2/3,IF($G405*1.05-ROUNDDOWN($G405*1.05,0)&gt;=1/3,1/3,0)),ROUNDDOWN($G405*1.05,0)))</f>
        <v>612</v>
      </c>
      <c r="J405" s="48"/>
      <c r="K405" s="48"/>
      <c r="L405" s="50"/>
      <c r="O405" s="46" t="str">
        <f>D405</f>
        <v>TBA</v>
      </c>
    </row>
    <row r="406" spans="1:16" x14ac:dyDescent="0.2">
      <c r="A406" s="44" t="s">
        <v>155</v>
      </c>
      <c r="B406" s="55">
        <v>31396</v>
      </c>
      <c r="C406" s="13" t="s">
        <v>1977</v>
      </c>
      <c r="D406" s="84" t="s">
        <v>65</v>
      </c>
      <c r="E406" s="47" t="s">
        <v>4</v>
      </c>
      <c r="F406" s="48"/>
      <c r="G406" s="69">
        <v>103</v>
      </c>
      <c r="H406" s="47">
        <f>IF(LEFT(E406,2)="DH",1,IF(LEFT(E406,2)="CA",2,IF(LEFT(E406,2)="1B",3,IF(LEFT(E406,2)="2B",4,IF(LEFT(E406,2)="3B",5,IF(LEFT(E406,2)="SS",6,IF(LEFT(E406,2)="LF",7,IF(LEFT(E406,2)="CF",8,IF(LEFT(E406,2)="RF",9,IF(LEFT(E406,2)="SP",10,IF(LEFT(E406,2)="RP",11,12)))))))))))</f>
        <v>3</v>
      </c>
      <c r="I406" s="53">
        <f>IF($G406="NC","NC",IF(OR(LEFT(E406,2)="RP",LEFT(E406,2)="SP"),ROUNDDOWN($G406*1.05,0)+IF($G406*1.05-ROUNDDOWN($G406*1.05,0)&gt;=2/3,2/3,IF($G406*1.05-ROUNDDOWN($G406*1.05,0)&gt;=1/3,1/3,0)),ROUNDDOWN($G406*1.05,0)))</f>
        <v>108</v>
      </c>
      <c r="J406" s="48"/>
      <c r="K406" s="48"/>
      <c r="L406" s="50"/>
      <c r="O406" s="46" t="str">
        <f>D406</f>
        <v>ARN</v>
      </c>
    </row>
    <row r="407" spans="1:16" x14ac:dyDescent="0.2">
      <c r="A407" s="44" t="s">
        <v>155</v>
      </c>
      <c r="B407" s="55">
        <v>33189</v>
      </c>
      <c r="C407" s="13" t="s">
        <v>2049</v>
      </c>
      <c r="D407" s="84" t="s">
        <v>7</v>
      </c>
      <c r="E407" s="47" t="s">
        <v>4</v>
      </c>
      <c r="F407" s="48"/>
      <c r="G407" s="69">
        <v>488</v>
      </c>
      <c r="H407" s="47">
        <f>IF(LEFT(E407,2)="DH",1,IF(LEFT(E407,2)="CA",2,IF(LEFT(E407,2)="1B",3,IF(LEFT(E407,2)="2B",4,IF(LEFT(E407,2)="3B",5,IF(LEFT(E407,2)="SS",6,IF(LEFT(E407,2)="LF",7,IF(LEFT(E407,2)="CF",8,IF(LEFT(E407,2)="RF",9,IF(LEFT(E407,2)="SP",10,IF(LEFT(E407,2)="RP",11,12)))))))))))</f>
        <v>3</v>
      </c>
      <c r="I407" s="53">
        <f>IF($G407="NC","NC",IF(OR(LEFT(E407,2)="RP",LEFT(E407,2)="SP"),ROUNDDOWN($G407*1.05,0)+IF($G407*1.05-ROUNDDOWN($G407*1.05,0)&gt;=2/3,2/3,IF($G407*1.05-ROUNDDOWN($G407*1.05,0)&gt;=1/3,1/3,0)),ROUNDDOWN($G407*1.05,0)))</f>
        <v>512</v>
      </c>
      <c r="J407" s="48"/>
      <c r="K407" s="49"/>
      <c r="L407" s="50"/>
      <c r="O407" s="46" t="str">
        <f>D407</f>
        <v>LAA</v>
      </c>
    </row>
    <row r="408" spans="1:16" x14ac:dyDescent="0.2">
      <c r="A408" s="44" t="s">
        <v>155</v>
      </c>
      <c r="B408" s="55">
        <v>22266</v>
      </c>
      <c r="C408" s="13" t="s">
        <v>1384</v>
      </c>
      <c r="D408" s="84" t="s">
        <v>140</v>
      </c>
      <c r="E408" s="47" t="s">
        <v>129</v>
      </c>
      <c r="F408" s="48"/>
      <c r="G408" s="69">
        <v>561</v>
      </c>
      <c r="H408" s="47">
        <f>IF(LEFT(E408,2)="DH",1,IF(LEFT(E408,2)="CA",2,IF(LEFT(E408,2)="1B",3,IF(LEFT(E408,2)="2B",4,IF(LEFT(E408,2)="3B",5,IF(LEFT(E408,2)="SS",6,IF(LEFT(E408,2)="LF",7,IF(LEFT(E408,2)="CF",8,IF(LEFT(E408,2)="RF",9,IF(LEFT(E408,2)="SP",10,IF(LEFT(E408,2)="RP",11,12)))))))))))</f>
        <v>4</v>
      </c>
      <c r="I408" s="53">
        <f>IF($G408="NC","NC",IF(OR(LEFT(E408,2)="RP",LEFT(E408,2)="SP"),ROUNDDOWN($G408*1.05,0)+IF($G408*1.05-ROUNDDOWN($G408*1.05,0)&gt;=2/3,2/3,IF($G408*1.05-ROUNDDOWN($G408*1.05,0)&gt;=1/3,1/3,0)),ROUNDDOWN($G408*1.05,0)))</f>
        <v>589</v>
      </c>
      <c r="J408" s="48"/>
      <c r="K408" s="48"/>
      <c r="L408" s="50"/>
      <c r="O408" s="46" t="str">
        <f>D408</f>
        <v>MMN</v>
      </c>
    </row>
    <row r="409" spans="1:16" x14ac:dyDescent="0.2">
      <c r="A409" s="44" t="s">
        <v>155</v>
      </c>
      <c r="B409" s="55">
        <v>34979</v>
      </c>
      <c r="C409" s="13" t="s">
        <v>2083</v>
      </c>
      <c r="D409" s="84" t="s">
        <v>7</v>
      </c>
      <c r="E409" s="47" t="s">
        <v>6</v>
      </c>
      <c r="F409" s="48"/>
      <c r="G409" s="69">
        <v>162</v>
      </c>
      <c r="H409" s="47">
        <f>IF(LEFT(E409,2)="DH",1,IF(LEFT(E409,2)="CA",2,IF(LEFT(E409,2)="1B",3,IF(LEFT(E409,2)="2B",4,IF(LEFT(E409,2)="3B",5,IF(LEFT(E409,2)="SS",6,IF(LEFT(E409,2)="LF",7,IF(LEFT(E409,2)="CF",8,IF(LEFT(E409,2)="RF",9,IF(LEFT(E409,2)="SP",10,IF(LEFT(E409,2)="RP",11,12)))))))))))</f>
        <v>4</v>
      </c>
      <c r="I409" s="53">
        <f>IF($G409="NC","NC",IF(OR(LEFT(E409,2)="RP",LEFT(E409,2)="SP"),ROUNDDOWN($G409*1.05,0)+IF($G409*1.05-ROUNDDOWN($G409*1.05,0)&gt;=2/3,2/3,IF($G409*1.05-ROUNDDOWN($G409*1.05,0)&gt;=1/3,1/3,0)),ROUNDDOWN($G409*1.05,0)))</f>
        <v>170</v>
      </c>
      <c r="J409" s="48"/>
      <c r="K409" s="49"/>
      <c r="L409" s="50"/>
      <c r="O409" s="46" t="str">
        <f>D409</f>
        <v>LAA</v>
      </c>
    </row>
    <row r="410" spans="1:16" x14ac:dyDescent="0.2">
      <c r="A410" s="44" t="s">
        <v>155</v>
      </c>
      <c r="B410" s="55">
        <v>22823</v>
      </c>
      <c r="C410" s="13" t="s">
        <v>1424</v>
      </c>
      <c r="D410" s="76" t="str">
        <f>P410</f>
        <v>NYA/LAA</v>
      </c>
      <c r="E410" s="51" t="s">
        <v>8</v>
      </c>
      <c r="F410" s="52"/>
      <c r="G410" s="69">
        <v>244</v>
      </c>
      <c r="H410" s="51">
        <f>IF(LEFT(E410,2)="DH",1,IF(LEFT(E410,2)="CA",2,IF(LEFT(E410,2)="1B",3,IF(LEFT(E410,2)="2B",4,IF(LEFT(E410,2)="3B",5,IF(LEFT(E410,2)="SS",6,IF(LEFT(E410,2)="LF",7,IF(LEFT(E410,2)="CF",8,IF(LEFT(E410,2)="RF",9,IF(LEFT(E410,2)="SP",10,IF(LEFT(E410,2)="RP",11,12)))))))))))</f>
        <v>5</v>
      </c>
      <c r="I410" s="53">
        <f>IF($G410="NC","NC",IF(OR(LEFT(E410,2)="RP",LEFT(E410,2)="SP"),ROUNDDOWN($G410*1.05,0)+IF($G410*1.05-ROUNDDOWN($G410*1.05,0)&gt;=2/3,2/3,IF($G410*1.05-ROUNDDOWN($G410*1.05,0)&gt;=1/3,1/3,0)),ROUNDDOWN($G410*1.05,0)))</f>
        <v>256</v>
      </c>
      <c r="J410" s="48"/>
      <c r="K410" s="48"/>
      <c r="L410" s="50"/>
      <c r="O410" s="46" t="str">
        <f>D410</f>
        <v>NYA/LAA</v>
      </c>
      <c r="P410" s="46" t="s">
        <v>471</v>
      </c>
    </row>
    <row r="411" spans="1:16" x14ac:dyDescent="0.2">
      <c r="A411" s="44" t="s">
        <v>155</v>
      </c>
      <c r="B411" s="55">
        <v>29646</v>
      </c>
      <c r="C411" s="13" t="s">
        <v>1884</v>
      </c>
      <c r="D411" s="84" t="s">
        <v>139</v>
      </c>
      <c r="E411" s="47" t="s">
        <v>8</v>
      </c>
      <c r="F411" s="48"/>
      <c r="G411" s="69">
        <v>445</v>
      </c>
      <c r="H411" s="47">
        <f>IF(LEFT(E411,2)="DH",1,IF(LEFT(E411,2)="CA",2,IF(LEFT(E411,2)="1B",3,IF(LEFT(E411,2)="2B",4,IF(LEFT(E411,2)="3B",5,IF(LEFT(E411,2)="SS",6,IF(LEFT(E411,2)="LF",7,IF(LEFT(E411,2)="CF",8,IF(LEFT(E411,2)="RF",9,IF(LEFT(E411,2)="SP",10,IF(LEFT(E411,2)="RP",11,12)))))))))))</f>
        <v>5</v>
      </c>
      <c r="I411" s="53">
        <f>IF($G411="NC","NC",IF(OR(LEFT(E411,2)="RP",LEFT(E411,2)="SP"),ROUNDDOWN($G411*1.05,0)+IF($G411*1.05-ROUNDDOWN($G411*1.05,0)&gt;=2/3,2/3,IF($G411*1.05-ROUNDDOWN($G411*1.05,0)&gt;=1/3,1/3,0)),ROUNDDOWN($G411*1.05,0)))</f>
        <v>467</v>
      </c>
      <c r="J411" s="48"/>
      <c r="K411" s="49"/>
      <c r="L411" s="50"/>
      <c r="O411" s="46" t="str">
        <f>D411</f>
        <v>MLN</v>
      </c>
    </row>
    <row r="412" spans="1:16" x14ac:dyDescent="0.2">
      <c r="A412" s="44" t="s">
        <v>155</v>
      </c>
      <c r="B412" s="55">
        <v>31347</v>
      </c>
      <c r="C412" s="13" t="s">
        <v>1969</v>
      </c>
      <c r="D412" s="84" t="s">
        <v>7</v>
      </c>
      <c r="E412" s="47" t="s">
        <v>9</v>
      </c>
      <c r="F412" s="47"/>
      <c r="G412" s="69">
        <v>502</v>
      </c>
      <c r="H412" s="47">
        <f>IF(LEFT(E412,2)="DH",1,IF(LEFT(E412,2)="CA",2,IF(LEFT(E412,2)="1B",3,IF(LEFT(E412,2)="2B",4,IF(LEFT(E412,2)="3B",5,IF(LEFT(E412,2)="SS",6,IF(LEFT(E412,2)="LF",7,IF(LEFT(E412,2)="CF",8,IF(LEFT(E412,2)="RF",9,IF(LEFT(E412,2)="SP",10,IF(LEFT(E412,2)="RP",11,12)))))))))))</f>
        <v>6</v>
      </c>
      <c r="I412" s="53">
        <f>IF($G412="NC","NC",IF(OR(LEFT(E412,2)="RP",LEFT(E412,2)="SP"),ROUNDDOWN($G412*1.05,0)+IF($G412*1.05-ROUNDDOWN($G412*1.05,0)&gt;=2/3,2/3,IF($G412*1.05-ROUNDDOWN($G412*1.05,0)&gt;=1/3,1/3,0)),ROUNDDOWN($G412*1.05,0)))</f>
        <v>527</v>
      </c>
      <c r="J412" s="48"/>
      <c r="K412" s="49"/>
      <c r="L412" s="50"/>
      <c r="O412" s="46" t="str">
        <f>D412</f>
        <v>LAA</v>
      </c>
    </row>
    <row r="413" spans="1:16" x14ac:dyDescent="0.2">
      <c r="A413" s="44" t="s">
        <v>155</v>
      </c>
      <c r="B413" s="55">
        <v>17548</v>
      </c>
      <c r="C413" s="13" t="s">
        <v>942</v>
      </c>
      <c r="D413" s="84" t="s">
        <v>7</v>
      </c>
      <c r="E413" s="47" t="s">
        <v>10</v>
      </c>
      <c r="F413" s="48"/>
      <c r="G413" s="69">
        <v>579</v>
      </c>
      <c r="H413" s="47">
        <f>IF(LEFT(E413,2)="DH",1,IF(LEFT(E413,2)="CA",2,IF(LEFT(E413,2)="1B",3,IF(LEFT(E413,2)="2B",4,IF(LEFT(E413,2)="3B",5,IF(LEFT(E413,2)="SS",6,IF(LEFT(E413,2)="LF",7,IF(LEFT(E413,2)="CF",8,IF(LEFT(E413,2)="RF",9,IF(LEFT(E413,2)="SP",10,IF(LEFT(E413,2)="RP",11,12)))))))))))</f>
        <v>7</v>
      </c>
      <c r="I413" s="53">
        <f>IF($G413="NC","NC",IF(OR(LEFT(E413,2)="RP",LEFT(E413,2)="SP"),ROUNDDOWN($G413*1.05,0)+IF($G413*1.05-ROUNDDOWN($G413*1.05,0)&gt;=2/3,2/3,IF($G413*1.05-ROUNDDOWN($G413*1.05,0)&gt;=1/3,1/3,0)),ROUNDDOWN($G413*1.05,0)))</f>
        <v>607</v>
      </c>
      <c r="J413" s="48"/>
      <c r="K413" s="49"/>
      <c r="L413" s="50"/>
      <c r="O413" s="46" t="str">
        <f>D413</f>
        <v>LAA</v>
      </c>
    </row>
    <row r="414" spans="1:16" x14ac:dyDescent="0.2">
      <c r="A414" s="44" t="s">
        <v>155</v>
      </c>
      <c r="B414" s="55">
        <v>26151</v>
      </c>
      <c r="C414" s="13" t="s">
        <v>1667</v>
      </c>
      <c r="D414" s="84" t="s">
        <v>140</v>
      </c>
      <c r="E414" s="47" t="s">
        <v>105</v>
      </c>
      <c r="F414" s="48"/>
      <c r="G414" s="69">
        <v>399</v>
      </c>
      <c r="H414" s="47">
        <f>IF(LEFT(E414,2)="DH",1,IF(LEFT(E414,2)="CA",2,IF(LEFT(E414,2)="1B",3,IF(LEFT(E414,2)="2B",4,IF(LEFT(E414,2)="3B",5,IF(LEFT(E414,2)="SS",6,IF(LEFT(E414,2)="LF",7,IF(LEFT(E414,2)="CF",8,IF(LEFT(E414,2)="RF",9,IF(LEFT(E414,2)="SP",10,IF(LEFT(E414,2)="RP",11,12)))))))))))</f>
        <v>7</v>
      </c>
      <c r="I414" s="53">
        <f>IF($G414="NC","NC",IF(OR(LEFT(E414,2)="RP",LEFT(E414,2)="SP"),ROUNDDOWN($G414*1.05,0)+IF($G414*1.05-ROUNDDOWN($G414*1.05,0)&gt;=2/3,2/3,IF($G414*1.05-ROUNDDOWN($G414*1.05,0)&gt;=1/3,1/3,0)),ROUNDDOWN($G414*1.05,0)))</f>
        <v>418</v>
      </c>
      <c r="J414" s="48"/>
      <c r="K414" s="49"/>
      <c r="L414" s="50"/>
      <c r="O414" s="46" t="str">
        <f>D414</f>
        <v>MMN</v>
      </c>
    </row>
    <row r="415" spans="1:16" x14ac:dyDescent="0.2">
      <c r="A415" s="44" t="s">
        <v>155</v>
      </c>
      <c r="B415" s="55">
        <v>20220</v>
      </c>
      <c r="C415" s="13" t="s">
        <v>1213</v>
      </c>
      <c r="D415" s="84" t="s">
        <v>7</v>
      </c>
      <c r="E415" s="47" t="s">
        <v>126</v>
      </c>
      <c r="F415" s="48"/>
      <c r="G415" s="69">
        <v>526</v>
      </c>
      <c r="H415" s="47">
        <f>IF(LEFT(E415,2)="DH",1,IF(LEFT(E415,2)="CA",2,IF(LEFT(E415,2)="1B",3,IF(LEFT(E415,2)="2B",4,IF(LEFT(E415,2)="3B",5,IF(LEFT(E415,2)="SS",6,IF(LEFT(E415,2)="LF",7,IF(LEFT(E415,2)="CF",8,IF(LEFT(E415,2)="RF",9,IF(LEFT(E415,2)="SP",10,IF(LEFT(E415,2)="RP",11,12)))))))))))</f>
        <v>8</v>
      </c>
      <c r="I415" s="53">
        <f>IF($G415="NC","NC",IF(OR(LEFT(E415,2)="RP",LEFT(E415,2)="SP"),ROUNDDOWN($G415*1.05,0)+IF($G415*1.05-ROUNDDOWN($G415*1.05,0)&gt;=2/3,2/3,IF($G415*1.05-ROUNDDOWN($G415*1.05,0)&gt;=1/3,1/3,0)),ROUNDDOWN($G415*1.05,0)))</f>
        <v>552</v>
      </c>
      <c r="J415" s="48"/>
      <c r="K415" s="49"/>
      <c r="L415" s="50"/>
      <c r="O415" s="46" t="str">
        <f>D415</f>
        <v>LAA</v>
      </c>
    </row>
    <row r="416" spans="1:16" x14ac:dyDescent="0.2">
      <c r="A416" s="44" t="s">
        <v>155</v>
      </c>
      <c r="B416" s="55">
        <v>25980</v>
      </c>
      <c r="C416" s="13" t="s">
        <v>1648</v>
      </c>
      <c r="D416" s="84" t="s">
        <v>7</v>
      </c>
      <c r="E416" s="47" t="s">
        <v>520</v>
      </c>
      <c r="F416" s="48"/>
      <c r="G416" s="69">
        <v>69</v>
      </c>
      <c r="H416" s="47">
        <f>IF(LEFT(E416,2)="DH",1,IF(LEFT(E416,2)="CA",2,IF(LEFT(E416,2)="1B",3,IF(LEFT(E416,2)="2B",4,IF(LEFT(E416,2)="3B",5,IF(LEFT(E416,2)="SS",6,IF(LEFT(E416,2)="LF",7,IF(LEFT(E416,2)="CF",8,IF(LEFT(E416,2)="RF",9,IF(LEFT(E416,2)="SP",10,IF(LEFT(E416,2)="RP",11,12)))))))))))</f>
        <v>8</v>
      </c>
      <c r="I416" s="53">
        <f>IF($G416="NC","NC",IF(OR(LEFT(E416,2)="RP",LEFT(E416,2)="SP"),ROUNDDOWN($G416*1.05,0)+IF($G416*1.05-ROUNDDOWN($G416*1.05,0)&gt;=2/3,2/3,IF($G416*1.05-ROUNDDOWN($G416*1.05,0)&gt;=1/3,1/3,0)),ROUNDDOWN($G416*1.05,0)))</f>
        <v>72</v>
      </c>
      <c r="J416" s="48"/>
      <c r="K416" s="49"/>
      <c r="L416" s="50"/>
      <c r="O416" s="46" t="str">
        <f>D416</f>
        <v>LAA</v>
      </c>
    </row>
    <row r="417" spans="1:16" x14ac:dyDescent="0.2">
      <c r="A417" s="44" t="s">
        <v>155</v>
      </c>
      <c r="B417" s="55">
        <v>21501</v>
      </c>
      <c r="C417" s="13" t="s">
        <v>1302</v>
      </c>
      <c r="D417" s="84" t="s">
        <v>123</v>
      </c>
      <c r="E417" s="51" t="s">
        <v>12</v>
      </c>
      <c r="F417" s="48"/>
      <c r="G417" s="69">
        <v>503</v>
      </c>
      <c r="H417" s="51">
        <f>IF(LEFT(E417,2)="DH",1,IF(LEFT(E417,2)="CA",2,IF(LEFT(E417,2)="1B",3,IF(LEFT(E417,2)="2B",4,IF(LEFT(E417,2)="3B",5,IF(LEFT(E417,2)="SS",6,IF(LEFT(E417,2)="LF",7,IF(LEFT(E417,2)="CF",8,IF(LEFT(E417,2)="RF",9,IF(LEFT(E417,2)="SP",10,IF(LEFT(E417,2)="RP",11,12)))))))))))</f>
        <v>9</v>
      </c>
      <c r="I417" s="53">
        <f>IF($G417="NC","NC",IF(OR(LEFT(E417,2)="RP",LEFT(E417,2)="SP"),ROUNDDOWN($G417*1.05,0)+IF($G417*1.05-ROUNDDOWN($G417*1.05,0)&gt;=2/3,2/3,IF($G417*1.05-ROUNDDOWN($G417*1.05,0)&gt;=1/3,1/3,0)),ROUNDDOWN($G417*1.05,0)))</f>
        <v>528</v>
      </c>
      <c r="J417" s="48"/>
      <c r="K417" s="48"/>
      <c r="L417" s="50"/>
      <c r="O417" s="46" t="str">
        <f>D417</f>
        <v>MNA</v>
      </c>
    </row>
    <row r="418" spans="1:16" x14ac:dyDescent="0.2">
      <c r="A418" s="44" t="s">
        <v>155</v>
      </c>
      <c r="B418" s="78">
        <v>4676</v>
      </c>
      <c r="C418" s="13" t="s">
        <v>550</v>
      </c>
      <c r="D418" s="76" t="str">
        <f>P418</f>
        <v>BAA/DEA/ATN</v>
      </c>
      <c r="E418" s="47" t="s">
        <v>13</v>
      </c>
      <c r="F418" s="13">
        <v>27</v>
      </c>
      <c r="G418" s="70">
        <v>142</v>
      </c>
      <c r="H418" s="51">
        <f>IF(LEFT(E418,2)="DH",1,IF(LEFT(E418,2)="CA",2,IF(LEFT(E418,2)="1B",3,IF(LEFT(E418,2)="2B",4,IF(LEFT(E418,2)="3B",5,IF(LEFT(E418,2)="SS",6,IF(LEFT(E418,2)="LF",7,IF(LEFT(E418,2)="CF",8,IF(LEFT(E418,2)="RF",9,IF(LEFT(E418,2)="SP",10,IF(LEFT(E418,2)="RP",11,12)))))))))))</f>
        <v>10</v>
      </c>
      <c r="I418" s="53">
        <f>IF($G418="NC","NC",IF(OR(LEFT(E418,2)="RP",LEFT(E418,2)="SP"),ROUNDDOWN($G418*1.05,0)+IF($G418*1.05-ROUNDDOWN($G418*1.05,0)&gt;=2/3,2/3,IF($G418*1.05-ROUNDDOWN($G418*1.05,0)&gt;=1/3,1/3,0)),ROUNDDOWN($G418*1.05,0)))</f>
        <v>149</v>
      </c>
      <c r="J418" s="48"/>
      <c r="K418" s="48"/>
      <c r="L418" s="50"/>
      <c r="O418" s="46" t="str">
        <f>D418</f>
        <v>BAA/DEA/ATN</v>
      </c>
      <c r="P418" s="46" t="s">
        <v>386</v>
      </c>
    </row>
    <row r="419" spans="1:16" x14ac:dyDescent="0.2">
      <c r="A419" s="44" t="s">
        <v>155</v>
      </c>
      <c r="B419" s="78">
        <v>12049</v>
      </c>
      <c r="C419" s="13" t="s">
        <v>652</v>
      </c>
      <c r="D419" s="82" t="s">
        <v>7</v>
      </c>
      <c r="E419" s="47" t="s">
        <v>13</v>
      </c>
      <c r="F419" s="13">
        <v>31</v>
      </c>
      <c r="G419" s="70">
        <v>164.66</v>
      </c>
      <c r="H419" s="47">
        <f>IF(LEFT(E419,2)="DH",1,IF(LEFT(E419,2)="CA",2,IF(LEFT(E419,2)="1B",3,IF(LEFT(E419,2)="2B",4,IF(LEFT(E419,2)="3B",5,IF(LEFT(E419,2)="SS",6,IF(LEFT(E419,2)="LF",7,IF(LEFT(E419,2)="CF",8,IF(LEFT(E419,2)="RF",9,IF(LEFT(E419,2)="SP",10,IF(LEFT(E419,2)="RP",11,12)))))))))))</f>
        <v>10</v>
      </c>
      <c r="I419" s="53">
        <f>IF($G419="NC","NC",IF(OR(LEFT(E419,2)="RP",LEFT(E419,2)="SP"),ROUNDDOWN($G419*1.05,0)+IF($G419*1.05-ROUNDDOWN($G419*1.05,0)&gt;=2/3,2/3,IF($G419*1.05-ROUNDDOWN($G419*1.05,0)&gt;=1/3,1/3,0)),ROUNDDOWN($G419*1.05,0)))</f>
        <v>172.66666666666666</v>
      </c>
      <c r="J419" s="48"/>
      <c r="K419" s="49"/>
      <c r="L419" s="50"/>
      <c r="O419" s="46" t="str">
        <f>D419</f>
        <v>LAA</v>
      </c>
    </row>
    <row r="420" spans="1:16" x14ac:dyDescent="0.2">
      <c r="A420" s="44" t="s">
        <v>155</v>
      </c>
      <c r="B420" s="78">
        <v>14843</v>
      </c>
      <c r="C420" s="13" t="s">
        <v>782</v>
      </c>
      <c r="D420" s="82" t="s">
        <v>24</v>
      </c>
      <c r="E420" s="51" t="s">
        <v>13</v>
      </c>
      <c r="F420" s="13">
        <v>26</v>
      </c>
      <c r="G420" s="70">
        <v>141.66</v>
      </c>
      <c r="H420" s="51">
        <f>IF(LEFT(E420,2)="DH",1,IF(LEFT(E420,2)="CA",2,IF(LEFT(E420,2)="1B",3,IF(LEFT(E420,2)="2B",4,IF(LEFT(E420,2)="3B",5,IF(LEFT(E420,2)="SS",6,IF(LEFT(E420,2)="LF",7,IF(LEFT(E420,2)="CF",8,IF(LEFT(E420,2)="RF",9,IF(LEFT(E420,2)="SP",10,IF(LEFT(E420,2)="RP",11,12)))))))))))</f>
        <v>10</v>
      </c>
      <c r="I420" s="53">
        <f>IF($G420="NC","NC",IF(OR(LEFT(E420,2)="RP",LEFT(E420,2)="SP"),ROUNDDOWN($G420*1.05,0)+IF($G420*1.05-ROUNDDOWN($G420*1.05,0)&gt;=2/3,2/3,IF($G420*1.05-ROUNDDOWN($G420*1.05,0)&gt;=1/3,1/3,0)),ROUNDDOWN($G420*1.05,0)))</f>
        <v>148.66666666666666</v>
      </c>
      <c r="J420" s="48"/>
      <c r="K420" s="48"/>
      <c r="L420" s="50"/>
      <c r="O420" s="46" t="str">
        <f>D420</f>
        <v>KCA</v>
      </c>
    </row>
    <row r="421" spans="1:16" x14ac:dyDescent="0.2">
      <c r="A421" s="44" t="s">
        <v>155</v>
      </c>
      <c r="B421" s="78">
        <v>15423</v>
      </c>
      <c r="C421" s="13" t="s">
        <v>810</v>
      </c>
      <c r="D421" s="76" t="str">
        <f>P421</f>
        <v>PIT/LAN</v>
      </c>
      <c r="E421" s="51" t="s">
        <v>527</v>
      </c>
      <c r="F421" s="13">
        <v>23</v>
      </c>
      <c r="G421" s="70">
        <v>122.33</v>
      </c>
      <c r="H421" s="47">
        <f>IF(LEFT(E421,2)="DH",1,IF(LEFT(E421,2)="CA",2,IF(LEFT(E421,2)="1B",3,IF(LEFT(E421,2)="2B",4,IF(LEFT(E421,2)="3B",5,IF(LEFT(E421,2)="SS",6,IF(LEFT(E421,2)="LF",7,IF(LEFT(E421,2)="CF",8,IF(LEFT(E421,2)="RF",9,IF(LEFT(E421,2)="SP",10,IF(LEFT(E421,2)="RP",11,12)))))))))))</f>
        <v>10</v>
      </c>
      <c r="I421" s="53">
        <f>IF($G421="NC","NC",IF(OR(LEFT(E421,2)="RP",LEFT(E421,2)="SP"),ROUNDDOWN($G421*1.05,0)+IF($G421*1.05-ROUNDDOWN($G421*1.05,0)&gt;=2/3,2/3,IF($G421*1.05-ROUNDDOWN($G421*1.05,0)&gt;=1/3,1/3,0)),ROUNDDOWN($G421*1.05,0)))</f>
        <v>128.33333333333334</v>
      </c>
      <c r="J421" s="48"/>
      <c r="K421" s="48"/>
      <c r="L421" s="50"/>
      <c r="O421" s="46" t="str">
        <f>D421</f>
        <v>PIT/LAN</v>
      </c>
      <c r="P421" s="46" t="s">
        <v>358</v>
      </c>
    </row>
    <row r="422" spans="1:16" x14ac:dyDescent="0.2">
      <c r="A422" s="44" t="s">
        <v>155</v>
      </c>
      <c r="B422" s="78">
        <v>19388</v>
      </c>
      <c r="C422" s="13" t="s">
        <v>1086</v>
      </c>
      <c r="D422" s="82" t="s">
        <v>70</v>
      </c>
      <c r="E422" s="47" t="s">
        <v>13</v>
      </c>
      <c r="F422" s="13">
        <v>7</v>
      </c>
      <c r="G422" s="70">
        <v>36</v>
      </c>
      <c r="H422" s="47">
        <f>IF(LEFT(E422,2)="DH",1,IF(LEFT(E422,2)="CA",2,IF(LEFT(E422,2)="1B",3,IF(LEFT(E422,2)="2B",4,IF(LEFT(E422,2)="3B",5,IF(LEFT(E422,2)="SS",6,IF(LEFT(E422,2)="LF",7,IF(LEFT(E422,2)="CF",8,IF(LEFT(E422,2)="RF",9,IF(LEFT(E422,2)="SP",10,IF(LEFT(E422,2)="RP",11,12)))))))))))</f>
        <v>10</v>
      </c>
      <c r="I422" s="53">
        <f>IF($G422="NC","NC",IF(OR(LEFT(E422,2)="RP",LEFT(E422,2)="SP"),ROUNDDOWN($G422*1.05,0)+IF($G422*1.05-ROUNDDOWN($G422*1.05,0)&gt;=2/3,2/3,IF($G422*1.05-ROUNDDOWN($G422*1.05,0)&gt;=1/3,1/3,0)),ROUNDDOWN($G422*1.05,0)))</f>
        <v>37.666666666666664</v>
      </c>
      <c r="J422" s="48"/>
      <c r="K422" s="48"/>
      <c r="L422" s="50"/>
      <c r="O422" s="46" t="str">
        <f>D422</f>
        <v>LAN</v>
      </c>
    </row>
    <row r="423" spans="1:16" x14ac:dyDescent="0.2">
      <c r="A423" s="44" t="s">
        <v>155</v>
      </c>
      <c r="B423" s="78">
        <v>19755</v>
      </c>
      <c r="C423" s="13" t="s">
        <v>1136</v>
      </c>
      <c r="D423" s="82" t="s">
        <v>70</v>
      </c>
      <c r="E423" s="47" t="s">
        <v>13</v>
      </c>
      <c r="F423" s="13">
        <v>14</v>
      </c>
      <c r="G423" s="70">
        <v>47</v>
      </c>
      <c r="H423" s="47">
        <f>IF(LEFT(E423,2)="DH",1,IF(LEFT(E423,2)="CA",2,IF(LEFT(E423,2)="1B",3,IF(LEFT(E423,2)="2B",4,IF(LEFT(E423,2)="3B",5,IF(LEFT(E423,2)="SS",6,IF(LEFT(E423,2)="LF",7,IF(LEFT(E423,2)="CF",8,IF(LEFT(E423,2)="RF",9,IF(LEFT(E423,2)="SP",10,IF(LEFT(E423,2)="RP",11,12)))))))))))</f>
        <v>10</v>
      </c>
      <c r="I423" s="53">
        <f>IF($G423="NC","NC",IF(OR(LEFT(E423,2)="RP",LEFT(E423,2)="SP"),ROUNDDOWN($G423*1.05,0)+IF($G423*1.05-ROUNDDOWN($G423*1.05,0)&gt;=2/3,2/3,IF($G423*1.05-ROUNDDOWN($G423*1.05,0)&gt;=1/3,1/3,0)),ROUNDDOWN($G423*1.05,0)))</f>
        <v>49.333333333333336</v>
      </c>
      <c r="J423" s="48"/>
      <c r="K423" s="49"/>
      <c r="L423" s="50"/>
      <c r="O423" s="46" t="str">
        <f>D423</f>
        <v>LAN</v>
      </c>
    </row>
    <row r="424" spans="1:16" x14ac:dyDescent="0.2">
      <c r="A424" s="44" t="s">
        <v>155</v>
      </c>
      <c r="B424" s="78">
        <v>20070</v>
      </c>
      <c r="C424" s="13" t="s">
        <v>1198</v>
      </c>
      <c r="D424" s="76" t="str">
        <f>P424</f>
        <v>PIN/KCA</v>
      </c>
      <c r="E424" s="51" t="s">
        <v>13</v>
      </c>
      <c r="F424" s="13">
        <v>24</v>
      </c>
      <c r="G424" s="70">
        <v>125.33</v>
      </c>
      <c r="H424" s="47">
        <f>IF(LEFT(E424,2)="DH",1,IF(LEFT(E424,2)="CA",2,IF(LEFT(E424,2)="1B",3,IF(LEFT(E424,2)="2B",4,IF(LEFT(E424,2)="3B",5,IF(LEFT(E424,2)="SS",6,IF(LEFT(E424,2)="LF",7,IF(LEFT(E424,2)="CF",8,IF(LEFT(E424,2)="RF",9,IF(LEFT(E424,2)="SP",10,IF(LEFT(E424,2)="RP",11,12)))))))))))</f>
        <v>10</v>
      </c>
      <c r="I424" s="53">
        <f>IF($G424="NC","NC",IF(OR(LEFT(E424,2)="RP",LEFT(E424,2)="SP"),ROUNDDOWN($G424*1.05,0)+IF($G424*1.05-ROUNDDOWN($G424*1.05,0)&gt;=2/3,2/3,IF($G424*1.05-ROUNDDOWN($G424*1.05,0)&gt;=1/3,1/3,0)),ROUNDDOWN($G424*1.05,0)))</f>
        <v>131.33333333333334</v>
      </c>
      <c r="J424" s="48"/>
      <c r="K424" s="49"/>
      <c r="L424" s="50"/>
      <c r="O424" s="46" t="str">
        <f>D424</f>
        <v>PIN/KCA</v>
      </c>
      <c r="P424" s="46" t="s">
        <v>271</v>
      </c>
    </row>
    <row r="425" spans="1:16" x14ac:dyDescent="0.2">
      <c r="A425" s="44" t="s">
        <v>155</v>
      </c>
      <c r="B425" s="78">
        <v>24719</v>
      </c>
      <c r="C425" s="13" t="s">
        <v>1537</v>
      </c>
      <c r="D425" s="82" t="s">
        <v>11</v>
      </c>
      <c r="E425" s="51" t="s">
        <v>527</v>
      </c>
      <c r="F425" s="13">
        <v>26</v>
      </c>
      <c r="G425" s="70">
        <v>133.66</v>
      </c>
      <c r="H425" s="51">
        <f>IF(LEFT(E425,2)="DH",1,IF(LEFT(E425,2)="CA",2,IF(LEFT(E425,2)="1B",3,IF(LEFT(E425,2)="2B",4,IF(LEFT(E425,2)="3B",5,IF(LEFT(E425,2)="SS",6,IF(LEFT(E425,2)="LF",7,IF(LEFT(E425,2)="CF",8,IF(LEFT(E425,2)="RF",9,IF(LEFT(E425,2)="SP",10,IF(LEFT(E425,2)="RP",11,12)))))))))))</f>
        <v>10</v>
      </c>
      <c r="I425" s="53">
        <f>IF($G425="NC","NC",IF(OR(LEFT(E425,2)="RP",LEFT(E425,2)="SP"),ROUNDDOWN($G425*1.05,0)+IF($G425*1.05-ROUNDDOWN($G425*1.05,0)&gt;=2/3,2/3,IF($G425*1.05-ROUNDDOWN($G425*1.05,0)&gt;=1/3,1/3,0)),ROUNDDOWN($G425*1.05,0)))</f>
        <v>140.33333333333334</v>
      </c>
      <c r="J425" s="48"/>
      <c r="K425" s="48"/>
      <c r="L425" s="50"/>
      <c r="O425" s="46" t="str">
        <f>D425</f>
        <v>SDN</v>
      </c>
    </row>
    <row r="426" spans="1:16" x14ac:dyDescent="0.2">
      <c r="A426" s="44" t="s">
        <v>155</v>
      </c>
      <c r="B426" s="78">
        <v>30661</v>
      </c>
      <c r="C426" s="13" t="s">
        <v>1962</v>
      </c>
      <c r="D426" s="82" t="s">
        <v>17</v>
      </c>
      <c r="E426" s="51" t="s">
        <v>13</v>
      </c>
      <c r="F426" s="13">
        <v>4</v>
      </c>
      <c r="G426" s="70">
        <v>13</v>
      </c>
      <c r="H426" s="51">
        <f>IF(LEFT(E426,2)="DH",1,IF(LEFT(E426,2)="CA",2,IF(LEFT(E426,2)="1B",3,IF(LEFT(E426,2)="2B",4,IF(LEFT(E426,2)="3B",5,IF(LEFT(E426,2)="SS",6,IF(LEFT(E426,2)="LF",7,IF(LEFT(E426,2)="CF",8,IF(LEFT(E426,2)="RF",9,IF(LEFT(E426,2)="SP",10,IF(LEFT(E426,2)="RP",11,12)))))))))))</f>
        <v>10</v>
      </c>
      <c r="I426" s="53">
        <f>IF($G426="NC","NC",IF(OR(LEFT(E426,2)="RP",LEFT(E426,2)="SP"),ROUNDDOWN($G426*1.05,0)+IF($G426*1.05-ROUNDDOWN($G426*1.05,0)&gt;=2/3,2/3,IF($G426*1.05-ROUNDDOWN($G426*1.05,0)&gt;=1/3,1/3,0)),ROUNDDOWN($G426*1.05,0)))</f>
        <v>13.333333333333334</v>
      </c>
      <c r="J426" s="48"/>
      <c r="K426" s="48"/>
      <c r="L426" s="50"/>
      <c r="O426" s="46" t="str">
        <f>D426</f>
        <v>ATN</v>
      </c>
    </row>
    <row r="427" spans="1:16" x14ac:dyDescent="0.2">
      <c r="A427" s="44" t="s">
        <v>155</v>
      </c>
      <c r="B427" s="78">
        <v>31508</v>
      </c>
      <c r="C427" s="13" t="s">
        <v>1986</v>
      </c>
      <c r="D427" s="82" t="s">
        <v>7</v>
      </c>
      <c r="E427" s="47" t="s">
        <v>527</v>
      </c>
      <c r="F427" s="13">
        <v>5</v>
      </c>
      <c r="G427" s="70">
        <v>32.33</v>
      </c>
      <c r="H427" s="47">
        <f>IF(LEFT(E427,2)="DH",1,IF(LEFT(E427,2)="CA",2,IF(LEFT(E427,2)="1B",3,IF(LEFT(E427,2)="2B",4,IF(LEFT(E427,2)="3B",5,IF(LEFT(E427,2)="SS",6,IF(LEFT(E427,2)="LF",7,IF(LEFT(E427,2)="CF",8,IF(LEFT(E427,2)="RF",9,IF(LEFT(E427,2)="SP",10,IF(LEFT(E427,2)="RP",11,12)))))))))))</f>
        <v>10</v>
      </c>
      <c r="I427" s="53">
        <f>IF($G427="NC","NC",IF(OR(LEFT(E427,2)="RP",LEFT(E427,2)="SP"),ROUNDDOWN($G427*1.05,0)+IF($G427*1.05-ROUNDDOWN($G427*1.05,0)&gt;=2/3,2/3,IF($G427*1.05-ROUNDDOWN($G427*1.05,0)&gt;=1/3,1/3,0)),ROUNDDOWN($G427*1.05,0)))</f>
        <v>33.666666666666664</v>
      </c>
      <c r="J427" s="48"/>
      <c r="K427" s="49"/>
      <c r="L427" s="50"/>
      <c r="O427" s="46" t="str">
        <f>D427</f>
        <v>LAA</v>
      </c>
    </row>
    <row r="428" spans="1:16" x14ac:dyDescent="0.2">
      <c r="A428" s="44" t="s">
        <v>155</v>
      </c>
      <c r="B428" s="78">
        <v>11426</v>
      </c>
      <c r="C428" s="13" t="s">
        <v>627</v>
      </c>
      <c r="D428" s="82" t="s">
        <v>68</v>
      </c>
      <c r="E428" s="47" t="s">
        <v>528</v>
      </c>
      <c r="F428" s="13">
        <v>4</v>
      </c>
      <c r="G428" s="70">
        <v>49.66</v>
      </c>
      <c r="H428" s="47">
        <f>IF(LEFT(E428,2)="DH",1,IF(LEFT(E428,2)="CA",2,IF(LEFT(E428,2)="1B",3,IF(LEFT(E428,2)="2B",4,IF(LEFT(E428,2)="3B",5,IF(LEFT(E428,2)="SS",6,IF(LEFT(E428,2)="LF",7,IF(LEFT(E428,2)="CF",8,IF(LEFT(E428,2)="RF",9,IF(LEFT(E428,2)="SP",10,IF(LEFT(E428,2)="RP",11,12)))))))))))</f>
        <v>11</v>
      </c>
      <c r="I428" s="53">
        <f>IF($G428="NC","NC",IF(OR(LEFT(E428,2)="RP",LEFT(E428,2)="SP"),ROUNDDOWN($G428*1.05,0)+IF($G428*1.05-ROUNDDOWN($G428*1.05,0)&gt;=2/3,2/3,IF($G428*1.05-ROUNDDOWN($G428*1.05,0)&gt;=1/3,1/3,0)),ROUNDDOWN($G428*1.05,0)))</f>
        <v>52</v>
      </c>
      <c r="J428" s="48"/>
      <c r="K428" s="49"/>
      <c r="L428" s="50"/>
      <c r="O428" s="46" t="str">
        <f>D428</f>
        <v>CHN</v>
      </c>
    </row>
    <row r="429" spans="1:16" x14ac:dyDescent="0.2">
      <c r="A429" s="44" t="s">
        <v>155</v>
      </c>
      <c r="B429" s="78">
        <v>17968</v>
      </c>
      <c r="C429" s="13" t="s">
        <v>978</v>
      </c>
      <c r="D429" s="82" t="s">
        <v>7</v>
      </c>
      <c r="E429" s="47" t="s">
        <v>528</v>
      </c>
      <c r="F429" s="13">
        <v>1</v>
      </c>
      <c r="G429" s="70">
        <v>61.66</v>
      </c>
      <c r="H429" s="51">
        <f>IF(LEFT(E429,2)="DH",1,IF(LEFT(E429,2)="CA",2,IF(LEFT(E429,2)="1B",3,IF(LEFT(E429,2)="2B",4,IF(LEFT(E429,2)="3B",5,IF(LEFT(E429,2)="SS",6,IF(LEFT(E429,2)="LF",7,IF(LEFT(E429,2)="CF",8,IF(LEFT(E429,2)="RF",9,IF(LEFT(E429,2)="SP",10,IF(LEFT(E429,2)="RP",11,12)))))))))))</f>
        <v>11</v>
      </c>
      <c r="I429" s="53">
        <f>IF($G429="NC","NC",IF(OR(LEFT(E429,2)="RP",LEFT(E429,2)="SP"),ROUNDDOWN($G429*1.05,0)+IF($G429*1.05-ROUNDDOWN($G429*1.05,0)&gt;=2/3,2/3,IF($G429*1.05-ROUNDDOWN($G429*1.05,0)&gt;=1/3,1/3,0)),ROUNDDOWN($G429*1.05,0)))</f>
        <v>64.666666666666671</v>
      </c>
      <c r="J429" s="48"/>
      <c r="K429" s="48"/>
      <c r="L429" s="50"/>
      <c r="O429" s="46" t="str">
        <f>D429</f>
        <v>LAA</v>
      </c>
    </row>
    <row r="430" spans="1:16" x14ac:dyDescent="0.2">
      <c r="A430" s="44" t="s">
        <v>155</v>
      </c>
      <c r="B430" s="78">
        <v>20023</v>
      </c>
      <c r="C430" s="13" t="s">
        <v>1190</v>
      </c>
      <c r="D430" s="76" t="str">
        <f>P430</f>
        <v>NYN/NYA/BAA</v>
      </c>
      <c r="E430" s="47" t="s">
        <v>528</v>
      </c>
      <c r="F430" s="13">
        <v>1</v>
      </c>
      <c r="G430" s="70">
        <v>34.33</v>
      </c>
      <c r="H430" s="47">
        <f>IF(LEFT(E430,2)="DH",1,IF(LEFT(E430,2)="CA",2,IF(LEFT(E430,2)="1B",3,IF(LEFT(E430,2)="2B",4,IF(LEFT(E430,2)="3B",5,IF(LEFT(E430,2)="SS",6,IF(LEFT(E430,2)="LF",7,IF(LEFT(E430,2)="CF",8,IF(LEFT(E430,2)="RF",9,IF(LEFT(E430,2)="SP",10,IF(LEFT(E430,2)="RP",11,12)))))))))))</f>
        <v>11</v>
      </c>
      <c r="I430" s="53">
        <f>IF($G430="NC","NC",IF(OR(LEFT(E430,2)="RP",LEFT(E430,2)="SP"),ROUNDDOWN($G430*1.05,0)+IF($G430*1.05-ROUNDDOWN($G430*1.05,0)&gt;=2/3,2/3,IF($G430*1.05-ROUNDDOWN($G430*1.05,0)&gt;=1/3,1/3,0)),ROUNDDOWN($G430*1.05,0)))</f>
        <v>36</v>
      </c>
      <c r="J430" s="48"/>
      <c r="K430" s="49"/>
      <c r="L430" s="50"/>
      <c r="O430" s="46" t="str">
        <f>D430</f>
        <v>NYN/NYA/BAA</v>
      </c>
      <c r="P430" s="46" t="s">
        <v>479</v>
      </c>
    </row>
    <row r="431" spans="1:16" x14ac:dyDescent="0.2">
      <c r="A431" s="44" t="s">
        <v>155</v>
      </c>
      <c r="B431" s="78">
        <v>23313</v>
      </c>
      <c r="C431" s="13" t="s">
        <v>1448</v>
      </c>
      <c r="D431" s="76" t="str">
        <f>P431</f>
        <v>NYN/SFN</v>
      </c>
      <c r="E431" s="47" t="s">
        <v>15</v>
      </c>
      <c r="F431" s="13">
        <v>0</v>
      </c>
      <c r="G431" s="70">
        <v>67</v>
      </c>
      <c r="H431" s="47">
        <f>IF(LEFT(E431,2)="DH",1,IF(LEFT(E431,2)="CA",2,IF(LEFT(E431,2)="1B",3,IF(LEFT(E431,2)="2B",4,IF(LEFT(E431,2)="3B",5,IF(LEFT(E431,2)="SS",6,IF(LEFT(E431,2)="LF",7,IF(LEFT(E431,2)="CF",8,IF(LEFT(E431,2)="RF",9,IF(LEFT(E431,2)="SP",10,IF(LEFT(E431,2)="RP",11,12)))))))))))</f>
        <v>11</v>
      </c>
      <c r="I431" s="53">
        <f>IF($G431="NC","NC",IF(OR(LEFT(E431,2)="RP",LEFT(E431,2)="SP"),ROUNDDOWN($G431*1.05,0)+IF($G431*1.05-ROUNDDOWN($G431*1.05,0)&gt;=2/3,2/3,IF($G431*1.05-ROUNDDOWN($G431*1.05,0)&gt;=1/3,1/3,0)),ROUNDDOWN($G431*1.05,0)))</f>
        <v>70.333333333333329</v>
      </c>
      <c r="J431" s="48"/>
      <c r="K431" s="49"/>
      <c r="L431" s="50"/>
      <c r="O431" s="46" t="str">
        <f>D431</f>
        <v>NYN/SFN</v>
      </c>
      <c r="P431" s="46" t="s">
        <v>437</v>
      </c>
    </row>
    <row r="432" spans="1:16" x14ac:dyDescent="0.2">
      <c r="A432" s="44" t="s">
        <v>155</v>
      </c>
      <c r="B432" s="78">
        <v>25420</v>
      </c>
      <c r="C432" s="13" t="s">
        <v>1579</v>
      </c>
      <c r="D432" s="82" t="s">
        <v>7</v>
      </c>
      <c r="E432" s="47" t="s">
        <v>528</v>
      </c>
      <c r="F432" s="13">
        <v>1</v>
      </c>
      <c r="G432" s="70">
        <v>57</v>
      </c>
      <c r="H432" s="47">
        <f>IF(LEFT(E432,2)="DH",1,IF(LEFT(E432,2)="CA",2,IF(LEFT(E432,2)="1B",3,IF(LEFT(E432,2)="2B",4,IF(LEFT(E432,2)="3B",5,IF(LEFT(E432,2)="SS",6,IF(LEFT(E432,2)="LF",7,IF(LEFT(E432,2)="CF",8,IF(LEFT(E432,2)="RF",9,IF(LEFT(E432,2)="SP",10,IF(LEFT(E432,2)="RP",11,12)))))))))))</f>
        <v>11</v>
      </c>
      <c r="I432" s="53">
        <f>IF($G432="NC","NC",IF(OR(LEFT(E432,2)="RP",LEFT(E432,2)="SP"),ROUNDDOWN($G432*1.05,0)+IF($G432*1.05-ROUNDDOWN($G432*1.05,0)&gt;=2/3,2/3,IF($G432*1.05-ROUNDDOWN($G432*1.05,0)&gt;=1/3,1/3,0)),ROUNDDOWN($G432*1.05,0)))</f>
        <v>59.666666666666664</v>
      </c>
      <c r="J432" s="48"/>
      <c r="K432" s="49"/>
      <c r="L432" s="50"/>
      <c r="O432" s="46" t="str">
        <f>D432</f>
        <v>LAA</v>
      </c>
    </row>
    <row r="433" spans="1:15" x14ac:dyDescent="0.2">
      <c r="A433" s="44" t="s">
        <v>155</v>
      </c>
      <c r="B433" s="78">
        <v>25620</v>
      </c>
      <c r="C433" s="13" t="s">
        <v>1602</v>
      </c>
      <c r="D433" s="82" t="s">
        <v>71</v>
      </c>
      <c r="E433" s="47" t="s">
        <v>15</v>
      </c>
      <c r="F433" s="13">
        <v>0</v>
      </c>
      <c r="G433" s="70">
        <v>21</v>
      </c>
      <c r="H433" s="51">
        <f>IF(LEFT(E433,2)="DH",1,IF(LEFT(E433,2)="CA",2,IF(LEFT(E433,2)="1B",3,IF(LEFT(E433,2)="2B",4,IF(LEFT(E433,2)="3B",5,IF(LEFT(E433,2)="SS",6,IF(LEFT(E433,2)="LF",7,IF(LEFT(E433,2)="CF",8,IF(LEFT(E433,2)="RF",9,IF(LEFT(E433,2)="SP",10,IF(LEFT(E433,2)="RP",11,12)))))))))))</f>
        <v>11</v>
      </c>
      <c r="I433" s="53">
        <f>IF($G433="NC","NC",IF(OR(LEFT(E433,2)="RP",LEFT(E433,2)="SP"),ROUNDDOWN($G433*1.05,0)+IF($G433*1.05-ROUNDDOWN($G433*1.05,0)&gt;=2/3,2/3,IF($G433*1.05-ROUNDDOWN($G433*1.05,0)&gt;=1/3,1/3,0)),ROUNDDOWN($G433*1.05,0)))</f>
        <v>22</v>
      </c>
      <c r="J433" s="48"/>
      <c r="K433" s="48"/>
      <c r="L433" s="50"/>
      <c r="O433" s="46" t="str">
        <f>D433</f>
        <v>CIN</v>
      </c>
    </row>
    <row r="434" spans="1:15" x14ac:dyDescent="0.2">
      <c r="A434" s="44" t="s">
        <v>155</v>
      </c>
      <c r="B434" s="78">
        <v>25756</v>
      </c>
      <c r="C434" s="13" t="s">
        <v>1617</v>
      </c>
      <c r="D434" s="82" t="s">
        <v>18</v>
      </c>
      <c r="E434" s="47" t="s">
        <v>15</v>
      </c>
      <c r="F434" s="13">
        <v>0</v>
      </c>
      <c r="G434" s="70">
        <v>47.33</v>
      </c>
      <c r="H434" s="47">
        <f>IF(LEFT(E434,2)="DH",1,IF(LEFT(E434,2)="CA",2,IF(LEFT(E434,2)="1B",3,IF(LEFT(E434,2)="2B",4,IF(LEFT(E434,2)="3B",5,IF(LEFT(E434,2)="SS",6,IF(LEFT(E434,2)="LF",7,IF(LEFT(E434,2)="CF",8,IF(LEFT(E434,2)="RF",9,IF(LEFT(E434,2)="SP",10,IF(LEFT(E434,2)="RP",11,12)))))))))))</f>
        <v>11</v>
      </c>
      <c r="I434" s="53">
        <f>IF($G434="NC","NC",IF(OR(LEFT(E434,2)="RP",LEFT(E434,2)="SP"),ROUNDDOWN($G434*1.05,0)+IF($G434*1.05-ROUNDDOWN($G434*1.05,0)&gt;=2/3,2/3,IF($G434*1.05-ROUNDDOWN($G434*1.05,0)&gt;=1/3,1/3,0)),ROUNDDOWN($G434*1.05,0)))</f>
        <v>49.666666666666664</v>
      </c>
      <c r="J434" s="48"/>
      <c r="K434" s="49"/>
      <c r="L434" s="50"/>
      <c r="O434" s="46" t="str">
        <f>D434</f>
        <v>SEA</v>
      </c>
    </row>
    <row r="435" spans="1:15" x14ac:dyDescent="0.2">
      <c r="A435" s="44" t="s">
        <v>155</v>
      </c>
      <c r="B435" s="78">
        <v>26641</v>
      </c>
      <c r="C435" s="13" t="s">
        <v>1726</v>
      </c>
      <c r="D435" s="82" t="s">
        <v>63</v>
      </c>
      <c r="E435" s="47" t="s">
        <v>15</v>
      </c>
      <c r="F435" s="13">
        <v>0</v>
      </c>
      <c r="G435" s="70">
        <v>20.329999999999998</v>
      </c>
      <c r="H435" s="47">
        <f>IF(LEFT(E435,2)="DH",1,IF(LEFT(E435,2)="CA",2,IF(LEFT(E435,2)="1B",3,IF(LEFT(E435,2)="2B",4,IF(LEFT(E435,2)="3B",5,IF(LEFT(E435,2)="SS",6,IF(LEFT(E435,2)="LF",7,IF(LEFT(E435,2)="CF",8,IF(LEFT(E435,2)="RF",9,IF(LEFT(E435,2)="SP",10,IF(LEFT(E435,2)="RP",11,12)))))))))))</f>
        <v>11</v>
      </c>
      <c r="I435" s="53">
        <f>IF($G435="NC","NC",IF(OR(LEFT(E435,2)="RP",LEFT(E435,2)="SP"),ROUNDDOWN($G435*1.05,0)+IF($G435*1.05-ROUNDDOWN($G435*1.05,0)&gt;=2/3,2/3,IF($G435*1.05-ROUNDDOWN($G435*1.05,0)&gt;=1/3,1/3,0)),ROUNDDOWN($G435*1.05,0)))</f>
        <v>21.333333333333332</v>
      </c>
      <c r="J435" s="48"/>
      <c r="K435" s="49"/>
      <c r="L435" s="50"/>
      <c r="O435" s="46" t="str">
        <f>D435</f>
        <v>CHA</v>
      </c>
    </row>
    <row r="436" spans="1:15" x14ac:dyDescent="0.2">
      <c r="A436" s="44" t="s">
        <v>155</v>
      </c>
      <c r="B436" s="78">
        <v>26944</v>
      </c>
      <c r="C436" s="13" t="s">
        <v>1729</v>
      </c>
      <c r="D436" s="82" t="s">
        <v>70</v>
      </c>
      <c r="E436" s="47" t="s">
        <v>15</v>
      </c>
      <c r="F436" s="13">
        <v>0</v>
      </c>
      <c r="G436" s="70">
        <v>19</v>
      </c>
      <c r="H436" s="51">
        <f>IF(LEFT(E436,2)="DH",1,IF(LEFT(E436,2)="CA",2,IF(LEFT(E436,2)="1B",3,IF(LEFT(E436,2)="2B",4,IF(LEFT(E436,2)="3B",5,IF(LEFT(E436,2)="SS",6,IF(LEFT(E436,2)="LF",7,IF(LEFT(E436,2)="CF",8,IF(LEFT(E436,2)="RF",9,IF(LEFT(E436,2)="SP",10,IF(LEFT(E436,2)="RP",11,12)))))))))))</f>
        <v>11</v>
      </c>
      <c r="I436" s="53">
        <f>IF($G436="NC","NC",IF(OR(LEFT(E436,2)="RP",LEFT(E436,2)="SP"),ROUNDDOWN($G436*1.05,0)+IF($G436*1.05-ROUNDDOWN($G436*1.05,0)&gt;=2/3,2/3,IF($G436*1.05-ROUNDDOWN($G436*1.05,0)&gt;=1/3,1/3,0)),ROUNDDOWN($G436*1.05,0)))</f>
        <v>19.666666666666668</v>
      </c>
      <c r="J436" s="48"/>
      <c r="K436" s="48"/>
      <c r="L436" s="50"/>
      <c r="O436" s="46" t="str">
        <f>D436</f>
        <v>LAN</v>
      </c>
    </row>
    <row r="437" spans="1:15" x14ac:dyDescent="0.2">
      <c r="A437" s="44" t="s">
        <v>155</v>
      </c>
      <c r="B437" s="78">
        <v>27468</v>
      </c>
      <c r="C437" s="13" t="s">
        <v>1740</v>
      </c>
      <c r="D437" s="82" t="s">
        <v>7</v>
      </c>
      <c r="E437" s="47" t="s">
        <v>15</v>
      </c>
      <c r="F437" s="13">
        <v>0</v>
      </c>
      <c r="G437" s="70">
        <v>63.66</v>
      </c>
      <c r="H437" s="47">
        <f>IF(LEFT(E437,2)="DH",1,IF(LEFT(E437,2)="CA",2,IF(LEFT(E437,2)="1B",3,IF(LEFT(E437,2)="2B",4,IF(LEFT(E437,2)="3B",5,IF(LEFT(E437,2)="SS",6,IF(LEFT(E437,2)="LF",7,IF(LEFT(E437,2)="CF",8,IF(LEFT(E437,2)="RF",9,IF(LEFT(E437,2)="SP",10,IF(LEFT(E437,2)="RP",11,12)))))))))))</f>
        <v>11</v>
      </c>
      <c r="I437" s="53">
        <f>IF($G437="NC","NC",IF(OR(LEFT(E437,2)="RP",LEFT(E437,2)="SP"),ROUNDDOWN($G437*1.05,0)+IF($G437*1.05-ROUNDDOWN($G437*1.05,0)&gt;=2/3,2/3,IF($G437*1.05-ROUNDDOWN($G437*1.05,0)&gt;=1/3,1/3,0)),ROUNDDOWN($G437*1.05,0)))</f>
        <v>66.666666666666671</v>
      </c>
      <c r="J437" s="48"/>
      <c r="K437" s="49"/>
      <c r="L437" s="50"/>
      <c r="O437" s="46" t="str">
        <f>D437</f>
        <v>LAA</v>
      </c>
    </row>
    <row r="438" spans="1:15" x14ac:dyDescent="0.2">
      <c r="A438" s="44" t="s">
        <v>155</v>
      </c>
      <c r="B438" s="78">
        <v>27626</v>
      </c>
      <c r="C438" s="13" t="s">
        <v>1782</v>
      </c>
      <c r="D438" s="82" t="s">
        <v>73</v>
      </c>
      <c r="E438" s="47" t="s">
        <v>15</v>
      </c>
      <c r="F438" s="13">
        <v>0</v>
      </c>
      <c r="G438" s="70">
        <v>41.66</v>
      </c>
      <c r="H438" s="51">
        <f>IF(LEFT(E438,2)="DH",1,IF(LEFT(E438,2)="CA",2,IF(LEFT(E438,2)="1B",3,IF(LEFT(E438,2)="2B",4,IF(LEFT(E438,2)="3B",5,IF(LEFT(E438,2)="SS",6,IF(LEFT(E438,2)="LF",7,IF(LEFT(E438,2)="CF",8,IF(LEFT(E438,2)="RF",9,IF(LEFT(E438,2)="SP",10,IF(LEFT(E438,2)="RP",11,12)))))))))))</f>
        <v>11</v>
      </c>
      <c r="I438" s="53">
        <f>IF($G438="NC","NC",IF(OR(LEFT(E438,2)="RP",LEFT(E438,2)="SP"),ROUNDDOWN($G438*1.05,0)+IF($G438*1.05-ROUNDDOWN($G438*1.05,0)&gt;=2/3,2/3,IF($G438*1.05-ROUNDDOWN($G438*1.05,0)&gt;=1/3,1/3,0)),ROUNDDOWN($G438*1.05,0)))</f>
        <v>43.666666666666664</v>
      </c>
      <c r="J438" s="48"/>
      <c r="K438" s="48"/>
      <c r="L438" s="50"/>
      <c r="O438" s="46" t="str">
        <f>D438</f>
        <v>TBA</v>
      </c>
    </row>
    <row r="439" spans="1:15" x14ac:dyDescent="0.2">
      <c r="A439" s="44" t="s">
        <v>155</v>
      </c>
      <c r="B439" s="78">
        <v>27649</v>
      </c>
      <c r="C439" s="13" t="s">
        <v>1787</v>
      </c>
      <c r="D439" s="82" t="s">
        <v>71</v>
      </c>
      <c r="E439" s="47" t="s">
        <v>15</v>
      </c>
      <c r="F439" s="13">
        <v>0</v>
      </c>
      <c r="G439" s="70">
        <v>25</v>
      </c>
      <c r="H439" s="51">
        <f>IF(LEFT(E439,2)="DH",1,IF(LEFT(E439,2)="CA",2,IF(LEFT(E439,2)="1B",3,IF(LEFT(E439,2)="2B",4,IF(LEFT(E439,2)="3B",5,IF(LEFT(E439,2)="SS",6,IF(LEFT(E439,2)="LF",7,IF(LEFT(E439,2)="CF",8,IF(LEFT(E439,2)="RF",9,IF(LEFT(E439,2)="SP",10,IF(LEFT(E439,2)="RP",11,12)))))))))))</f>
        <v>11</v>
      </c>
      <c r="I439" s="53">
        <f>IF($G439="NC","NC",IF(OR(LEFT(E439,2)="RP",LEFT(E439,2)="SP"),ROUNDDOWN($G439*1.05,0)+IF($G439*1.05-ROUNDDOWN($G439*1.05,0)&gt;=2/3,2/3,IF($G439*1.05-ROUNDDOWN($G439*1.05,0)&gt;=1/3,1/3,0)),ROUNDDOWN($G439*1.05,0)))</f>
        <v>26</v>
      </c>
      <c r="J439" s="48"/>
      <c r="K439" s="48"/>
      <c r="L439" s="50"/>
      <c r="O439" s="46" t="str">
        <f>D439</f>
        <v>CIN</v>
      </c>
    </row>
    <row r="440" spans="1:15" x14ac:dyDescent="0.2">
      <c r="A440" s="44" t="s">
        <v>155</v>
      </c>
      <c r="B440" s="78">
        <v>30133</v>
      </c>
      <c r="C440" s="13" t="s">
        <v>1940</v>
      </c>
      <c r="D440" s="82" t="s">
        <v>66</v>
      </c>
      <c r="E440" s="47" t="s">
        <v>528</v>
      </c>
      <c r="F440" s="13">
        <v>4</v>
      </c>
      <c r="G440" s="70">
        <v>63</v>
      </c>
      <c r="H440" s="47">
        <f>IF(LEFT(E440,2)="DH",1,IF(LEFT(E440,2)="CA",2,IF(LEFT(E440,2)="1B",3,IF(LEFT(E440,2)="2B",4,IF(LEFT(E440,2)="3B",5,IF(LEFT(E440,2)="SS",6,IF(LEFT(E440,2)="LF",7,IF(LEFT(E440,2)="CF",8,IF(LEFT(E440,2)="RF",9,IF(LEFT(E440,2)="SP",10,IF(LEFT(E440,2)="RP",11,12)))))))))))</f>
        <v>11</v>
      </c>
      <c r="I440" s="53">
        <f>IF($G440="NC","NC",IF(OR(LEFT(E440,2)="RP",LEFT(E440,2)="SP"),ROUNDDOWN($G440*1.05,0)+IF($G440*1.05-ROUNDDOWN($G440*1.05,0)&gt;=2/3,2/3,IF($G440*1.05-ROUNDDOWN($G440*1.05,0)&gt;=1/3,1/3,0)),ROUNDDOWN($G440*1.05,0)))</f>
        <v>66</v>
      </c>
      <c r="J440" s="48"/>
      <c r="K440" s="48"/>
      <c r="L440" s="50"/>
      <c r="O440" s="46" t="str">
        <f>D440</f>
        <v>DEA</v>
      </c>
    </row>
    <row r="441" spans="1:15" x14ac:dyDescent="0.2">
      <c r="A441" s="44" t="s">
        <v>155</v>
      </c>
      <c r="B441" s="78">
        <v>31616</v>
      </c>
      <c r="C441" s="13" t="s">
        <v>2003</v>
      </c>
      <c r="D441" s="82" t="s">
        <v>11</v>
      </c>
      <c r="E441" s="47" t="s">
        <v>528</v>
      </c>
      <c r="F441" s="13">
        <v>2</v>
      </c>
      <c r="G441" s="70">
        <v>47.33</v>
      </c>
      <c r="H441" s="47">
        <f>IF(LEFT(E441,2)="DH",1,IF(LEFT(E441,2)="CA",2,IF(LEFT(E441,2)="1B",3,IF(LEFT(E441,2)="2B",4,IF(LEFT(E441,2)="3B",5,IF(LEFT(E441,2)="SS",6,IF(LEFT(E441,2)="LF",7,IF(LEFT(E441,2)="CF",8,IF(LEFT(E441,2)="RF",9,IF(LEFT(E441,2)="SP",10,IF(LEFT(E441,2)="RP",11,12)))))))))))</f>
        <v>11</v>
      </c>
      <c r="I441" s="53">
        <f>IF($G441="NC","NC",IF(OR(LEFT(E441,2)="RP",LEFT(E441,2)="SP"),ROUNDDOWN($G441*1.05,0)+IF($G441*1.05-ROUNDDOWN($G441*1.05,0)&gt;=2/3,2/3,IF($G441*1.05-ROUNDDOWN($G441*1.05,0)&gt;=1/3,1/3,0)),ROUNDDOWN($G441*1.05,0)))</f>
        <v>49.666666666666664</v>
      </c>
      <c r="J441" s="48"/>
      <c r="K441" s="48"/>
      <c r="L441" s="50"/>
      <c r="O441" s="46" t="str">
        <f>D441</f>
        <v>SDN</v>
      </c>
    </row>
    <row r="442" spans="1:15" x14ac:dyDescent="0.2">
      <c r="A442" s="44" t="s">
        <v>155</v>
      </c>
      <c r="B442" s="78">
        <v>31913</v>
      </c>
      <c r="C442" s="13" t="s">
        <v>2037</v>
      </c>
      <c r="D442" s="82" t="s">
        <v>17</v>
      </c>
      <c r="E442" s="58" t="s">
        <v>15</v>
      </c>
      <c r="F442" s="13">
        <v>0</v>
      </c>
      <c r="G442" s="70">
        <v>2.66</v>
      </c>
      <c r="H442" s="47">
        <f>IF(LEFT(E442,2)="DH",1,IF(LEFT(E442,2)="CA",2,IF(LEFT(E442,2)="1B",3,IF(LEFT(E442,2)="2B",4,IF(LEFT(E442,2)="3B",5,IF(LEFT(E442,2)="SS",6,IF(LEFT(E442,2)="LF",7,IF(LEFT(E442,2)="CF",8,IF(LEFT(E442,2)="RF",9,IF(LEFT(E442,2)="SP",10,IF(LEFT(E442,2)="RP",11,12)))))))))))</f>
        <v>11</v>
      </c>
      <c r="I442" s="53">
        <f>IF($G442="NC","NC",IF(OR(LEFT(E442,2)="RP",LEFT(E442,2)="SP"),ROUNDDOWN($G442*1.05,0)+IF($G442*1.05-ROUNDDOWN($G442*1.05,0)&gt;=2/3,2/3,IF($G442*1.05-ROUNDDOWN($G442*1.05,0)&gt;=1/3,1/3,0)),ROUNDDOWN($G442*1.05,0)))</f>
        <v>2.6666666666666665</v>
      </c>
      <c r="J442" s="48"/>
      <c r="K442" s="48"/>
      <c r="L442" s="50"/>
      <c r="O442" s="46" t="str">
        <f>D442</f>
        <v>ATN</v>
      </c>
    </row>
    <row r="443" spans="1:15" x14ac:dyDescent="0.2">
      <c r="A443" s="44" t="s">
        <v>82</v>
      </c>
      <c r="B443" s="55">
        <v>6887</v>
      </c>
      <c r="C443" s="13" t="s">
        <v>569</v>
      </c>
      <c r="D443" s="84" t="s">
        <v>11</v>
      </c>
      <c r="E443" s="47" t="s">
        <v>165</v>
      </c>
      <c r="F443" s="48"/>
      <c r="G443" s="69">
        <v>147</v>
      </c>
      <c r="H443" s="47">
        <f>IF(LEFT(E443,2)="DH",1,IF(LEFT(E443,2)="CA",2,IF(LEFT(E443,2)="1B",3,IF(LEFT(E443,2)="2B",4,IF(LEFT(E443,2)="3B",5,IF(LEFT(E443,2)="SS",6,IF(LEFT(E443,2)="LF",7,IF(LEFT(E443,2)="CF",8,IF(LEFT(E443,2)="RF",9,IF(LEFT(E443,2)="SP",10,IF(LEFT(E443,2)="RP",11,12)))))))))))</f>
        <v>2</v>
      </c>
      <c r="I443" s="53">
        <f>IF($G443="NC","NC",IF(OR(LEFT(E443,2)="RP",LEFT(E443,2)="SP"),ROUNDDOWN($G443*1.05,0)+IF($G443*1.05-ROUNDDOWN($G443*1.05,0)&gt;=2/3,2/3,IF($G443*1.05-ROUNDDOWN($G443*1.05,0)&gt;=1/3,1/3,0)),ROUNDDOWN($G443*1.05,0)))</f>
        <v>154</v>
      </c>
      <c r="J443" s="48"/>
      <c r="K443" s="49"/>
      <c r="L443" s="50"/>
      <c r="O443" s="46" t="str">
        <f>D443</f>
        <v>SDN</v>
      </c>
    </row>
    <row r="444" spans="1:15" x14ac:dyDescent="0.2">
      <c r="A444" s="44" t="s">
        <v>82</v>
      </c>
      <c r="B444" s="55">
        <v>12859</v>
      </c>
      <c r="C444" s="13" t="s">
        <v>683</v>
      </c>
      <c r="D444" s="84" t="s">
        <v>65</v>
      </c>
      <c r="E444" s="47" t="s">
        <v>165</v>
      </c>
      <c r="F444" s="48"/>
      <c r="G444" s="69">
        <v>123</v>
      </c>
      <c r="H444" s="47">
        <f>IF(LEFT(E444,2)="DH",1,IF(LEFT(E444,2)="CA",2,IF(LEFT(E444,2)="1B",3,IF(LEFT(E444,2)="2B",4,IF(LEFT(E444,2)="3B",5,IF(LEFT(E444,2)="SS",6,IF(LEFT(E444,2)="LF",7,IF(LEFT(E444,2)="CF",8,IF(LEFT(E444,2)="RF",9,IF(LEFT(E444,2)="SP",10,IF(LEFT(E444,2)="RP",11,12)))))))))))</f>
        <v>2</v>
      </c>
      <c r="I444" s="53">
        <f>IF($G444="NC","NC",IF(OR(LEFT(E444,2)="RP",LEFT(E444,2)="SP"),ROUNDDOWN($G444*1.05,0)+IF($G444*1.05-ROUNDDOWN($G444*1.05,0)&gt;=2/3,2/3,IF($G444*1.05-ROUNDDOWN($G444*1.05,0)&gt;=1/3,1/3,0)),ROUNDDOWN($G444*1.05,0)))</f>
        <v>129</v>
      </c>
      <c r="J444" s="48"/>
      <c r="K444" s="49"/>
      <c r="L444" s="50"/>
      <c r="O444" s="46" t="str">
        <f>D444</f>
        <v>ARN</v>
      </c>
    </row>
    <row r="445" spans="1:15" x14ac:dyDescent="0.2">
      <c r="A445" s="44" t="s">
        <v>82</v>
      </c>
      <c r="B445" s="55">
        <v>19197</v>
      </c>
      <c r="C445" s="13" t="s">
        <v>1039</v>
      </c>
      <c r="D445" s="84" t="s">
        <v>70</v>
      </c>
      <c r="E445" s="51" t="s">
        <v>165</v>
      </c>
      <c r="F445" s="52"/>
      <c r="G445" s="69">
        <v>362</v>
      </c>
      <c r="H445" s="51">
        <f>IF(LEFT(E445,2)="DH",1,IF(LEFT(E445,2)="CA",2,IF(LEFT(E445,2)="1B",3,IF(LEFT(E445,2)="2B",4,IF(LEFT(E445,2)="3B",5,IF(LEFT(E445,2)="SS",6,IF(LEFT(E445,2)="LF",7,IF(LEFT(E445,2)="CF",8,IF(LEFT(E445,2)="RF",9,IF(LEFT(E445,2)="SP",10,IF(LEFT(E445,2)="RP",11,12)))))))))))</f>
        <v>2</v>
      </c>
      <c r="I445" s="53">
        <f>IF($G445="NC","NC",IF(OR(LEFT(E445,2)="RP",LEFT(E445,2)="SP"),ROUNDDOWN($G445*1.05,0)+IF($G445*1.05-ROUNDDOWN($G445*1.05,0)&gt;=2/3,2/3,IF($G445*1.05-ROUNDDOWN($G445*1.05,0)&gt;=1/3,1/3,0)),ROUNDDOWN($G445*1.05,0)))</f>
        <v>380</v>
      </c>
      <c r="J445" s="48"/>
      <c r="K445" s="48"/>
      <c r="L445" s="50"/>
      <c r="O445" s="46" t="str">
        <f>D445</f>
        <v>LAN</v>
      </c>
    </row>
    <row r="446" spans="1:15" x14ac:dyDescent="0.2">
      <c r="A446" s="44" t="s">
        <v>82</v>
      </c>
      <c r="B446" s="55">
        <v>10472</v>
      </c>
      <c r="C446" s="13" t="s">
        <v>612</v>
      </c>
      <c r="D446" s="84" t="s">
        <v>70</v>
      </c>
      <c r="E446" s="47" t="s">
        <v>332</v>
      </c>
      <c r="F446" s="48"/>
      <c r="G446" s="69">
        <v>232</v>
      </c>
      <c r="H446" s="47">
        <f>IF(LEFT(E446,2)="DH",1,IF(LEFT(E446,2)="CA",2,IF(LEFT(E446,2)="1B",3,IF(LEFT(E446,2)="2B",4,IF(LEFT(E446,2)="3B",5,IF(LEFT(E446,2)="SS",6,IF(LEFT(E446,2)="LF",7,IF(LEFT(E446,2)="CF",8,IF(LEFT(E446,2)="RF",9,IF(LEFT(E446,2)="SP",10,IF(LEFT(E446,2)="RP",11,12)))))))))))</f>
        <v>3</v>
      </c>
      <c r="I446" s="53">
        <f>IF($G446="NC","NC",IF(OR(LEFT(E446,2)="RP",LEFT(E446,2)="SP"),ROUNDDOWN($G446*1.05,0)+IF($G446*1.05-ROUNDDOWN($G446*1.05,0)&gt;=2/3,2/3,IF($G446*1.05-ROUNDDOWN($G446*1.05,0)&gt;=1/3,1/3,0)),ROUNDDOWN($G446*1.05,0)))</f>
        <v>243</v>
      </c>
      <c r="J446" s="48"/>
      <c r="K446" s="48"/>
      <c r="L446" s="50"/>
      <c r="O446" s="46" t="str">
        <f>D446</f>
        <v>LAN</v>
      </c>
    </row>
    <row r="447" spans="1:15" x14ac:dyDescent="0.2">
      <c r="A447" s="44" t="s">
        <v>82</v>
      </c>
      <c r="B447" s="55">
        <v>26319</v>
      </c>
      <c r="C447" s="13" t="s">
        <v>1696</v>
      </c>
      <c r="D447" s="84" t="s">
        <v>68</v>
      </c>
      <c r="E447" s="47" t="s">
        <v>4</v>
      </c>
      <c r="F447" s="48"/>
      <c r="G447" s="69">
        <v>524</v>
      </c>
      <c r="H447" s="47">
        <f>IF(LEFT(E447,2)="DH",1,IF(LEFT(E447,2)="CA",2,IF(LEFT(E447,2)="1B",3,IF(LEFT(E447,2)="2B",4,IF(LEFT(E447,2)="3B",5,IF(LEFT(E447,2)="SS",6,IF(LEFT(E447,2)="LF",7,IF(LEFT(E447,2)="CF",8,IF(LEFT(E447,2)="RF",9,IF(LEFT(E447,2)="SP",10,IF(LEFT(E447,2)="RP",11,12)))))))))))</f>
        <v>3</v>
      </c>
      <c r="I447" s="53">
        <f>IF($G447="NC","NC",IF(OR(LEFT(E447,2)="RP",LEFT(E447,2)="SP"),ROUNDDOWN($G447*1.05,0)+IF($G447*1.05-ROUNDDOWN($G447*1.05,0)&gt;=2/3,2/3,IF($G447*1.05-ROUNDDOWN($G447*1.05,0)&gt;=1/3,1/3,0)),ROUNDDOWN($G447*1.05,0)))</f>
        <v>550</v>
      </c>
      <c r="J447" s="48"/>
      <c r="K447" s="49"/>
      <c r="L447" s="50"/>
      <c r="O447" s="46" t="str">
        <f>D447</f>
        <v>CHN</v>
      </c>
    </row>
    <row r="448" spans="1:15" x14ac:dyDescent="0.2">
      <c r="A448" s="44" t="s">
        <v>82</v>
      </c>
      <c r="B448" s="55">
        <v>19470</v>
      </c>
      <c r="C448" s="13" t="s">
        <v>1099</v>
      </c>
      <c r="D448" s="84" t="s">
        <v>70</v>
      </c>
      <c r="E448" s="47" t="s">
        <v>336</v>
      </c>
      <c r="F448" s="48"/>
      <c r="G448" s="69">
        <v>346</v>
      </c>
      <c r="H448" s="47">
        <f>IF(LEFT(E448,2)="DH",1,IF(LEFT(E448,2)="CA",2,IF(LEFT(E448,2)="1B",3,IF(LEFT(E448,2)="2B",4,IF(LEFT(E448,2)="3B",5,IF(LEFT(E448,2)="SS",6,IF(LEFT(E448,2)="LF",7,IF(LEFT(E448,2)="CF",8,IF(LEFT(E448,2)="RF",9,IF(LEFT(E448,2)="SP",10,IF(LEFT(E448,2)="RP",11,12)))))))))))</f>
        <v>4</v>
      </c>
      <c r="I448" s="53">
        <f>IF($G448="NC","NC",IF(OR(LEFT(E448,2)="RP",LEFT(E448,2)="SP"),ROUNDDOWN($G448*1.05,0)+IF($G448*1.05-ROUNDDOWN($G448*1.05,0)&gt;=2/3,2/3,IF($G448*1.05-ROUNDDOWN($G448*1.05,0)&gt;=1/3,1/3,0)),ROUNDDOWN($G448*1.05,0)))</f>
        <v>363</v>
      </c>
      <c r="J448" s="48"/>
      <c r="K448" s="49"/>
      <c r="L448" s="50"/>
      <c r="O448" s="46" t="str">
        <f>D448</f>
        <v>LAN</v>
      </c>
    </row>
    <row r="449" spans="1:16" x14ac:dyDescent="0.2">
      <c r="A449" s="44" t="s">
        <v>82</v>
      </c>
      <c r="B449" s="55">
        <v>35322</v>
      </c>
      <c r="C449" s="13" t="s">
        <v>2088</v>
      </c>
      <c r="D449" s="84" t="s">
        <v>70</v>
      </c>
      <c r="E449" s="47" t="s">
        <v>6</v>
      </c>
      <c r="F449" s="48"/>
      <c r="G449" s="69">
        <v>161</v>
      </c>
      <c r="H449" s="47">
        <f>IF(LEFT(E449,2)="DH",1,IF(LEFT(E449,2)="CA",2,IF(LEFT(E449,2)="1B",3,IF(LEFT(E449,2)="2B",4,IF(LEFT(E449,2)="3B",5,IF(LEFT(E449,2)="SS",6,IF(LEFT(E449,2)="LF",7,IF(LEFT(E449,2)="CF",8,IF(LEFT(E449,2)="RF",9,IF(LEFT(E449,2)="SP",10,IF(LEFT(E449,2)="RP",11,12)))))))))))</f>
        <v>4</v>
      </c>
      <c r="I449" s="53">
        <f>IF($G449="NC","NC",IF(OR(LEFT(E449,2)="RP",LEFT(E449,2)="SP"),ROUNDDOWN($G449*1.05,0)+IF($G449*1.05-ROUNDDOWN($G449*1.05,0)&gt;=2/3,2/3,IF($G449*1.05-ROUNDDOWN($G449*1.05,0)&gt;=1/3,1/3,0)),ROUNDDOWN($G449*1.05,0)))</f>
        <v>169</v>
      </c>
      <c r="J449" s="48"/>
      <c r="K449" s="49"/>
      <c r="L449" s="50"/>
      <c r="O449" s="46" t="str">
        <f>D449</f>
        <v>LAN</v>
      </c>
    </row>
    <row r="450" spans="1:16" x14ac:dyDescent="0.2">
      <c r="A450" s="44" t="s">
        <v>82</v>
      </c>
      <c r="B450" s="55">
        <v>13301</v>
      </c>
      <c r="C450" s="13" t="s">
        <v>707</v>
      </c>
      <c r="D450" s="84" t="s">
        <v>70</v>
      </c>
      <c r="E450" s="47" t="s">
        <v>8</v>
      </c>
      <c r="F450" s="48"/>
      <c r="G450" s="69">
        <v>313</v>
      </c>
      <c r="H450" s="47">
        <f>IF(LEFT(E450,2)="DH",1,IF(LEFT(E450,2)="CA",2,IF(LEFT(E450,2)="1B",3,IF(LEFT(E450,2)="2B",4,IF(LEFT(E450,2)="3B",5,IF(LEFT(E450,2)="SS",6,IF(LEFT(E450,2)="LF",7,IF(LEFT(E450,2)="CF",8,IF(LEFT(E450,2)="RF",9,IF(LEFT(E450,2)="SP",10,IF(LEFT(E450,2)="RP",11,12)))))))))))</f>
        <v>5</v>
      </c>
      <c r="I450" s="53">
        <f>IF($G450="NC","NC",IF(OR(LEFT(E450,2)="RP",LEFT(E450,2)="SP"),ROUNDDOWN($G450*1.05,0)+IF($G450*1.05-ROUNDDOWN($G450*1.05,0)&gt;=2/3,2/3,IF($G450*1.05-ROUNDDOWN($G450*1.05,0)&gt;=1/3,1/3,0)),ROUNDDOWN($G450*1.05,0)))</f>
        <v>328</v>
      </c>
      <c r="J450" s="48"/>
      <c r="K450" s="49"/>
      <c r="L450" s="50"/>
      <c r="O450" s="46" t="str">
        <f>D450</f>
        <v>LAN</v>
      </c>
    </row>
    <row r="451" spans="1:16" x14ac:dyDescent="0.2">
      <c r="A451" s="44" t="s">
        <v>82</v>
      </c>
      <c r="B451" s="55">
        <v>15518</v>
      </c>
      <c r="C451" s="13" t="s">
        <v>821</v>
      </c>
      <c r="D451" s="76" t="str">
        <f>P451</f>
        <v>WAN/NYA</v>
      </c>
      <c r="E451" s="47" t="s">
        <v>131</v>
      </c>
      <c r="F451" s="48"/>
      <c r="G451" s="69">
        <v>181</v>
      </c>
      <c r="H451" s="47">
        <f>IF(LEFT(E451,2)="DH",1,IF(LEFT(E451,2)="CA",2,IF(LEFT(E451,2)="1B",3,IF(LEFT(E451,2)="2B",4,IF(LEFT(E451,2)="3B",5,IF(LEFT(E451,2)="SS",6,IF(LEFT(E451,2)="LF",7,IF(LEFT(E451,2)="CF",8,IF(LEFT(E451,2)="RF",9,IF(LEFT(E451,2)="SP",10,IF(LEFT(E451,2)="RP",11,12)))))))))))</f>
        <v>5</v>
      </c>
      <c r="I451" s="53">
        <f>IF($G451="NC","NC",IF(OR(LEFT(E451,2)="RP",LEFT(E451,2)="SP"),ROUNDDOWN($G451*1.05,0)+IF($G451*1.05-ROUNDDOWN($G451*1.05,0)&gt;=2/3,2/3,IF($G451*1.05-ROUNDDOWN($G451*1.05,0)&gt;=1/3,1/3,0)),ROUNDDOWN($G451*1.05,0)))</f>
        <v>190</v>
      </c>
      <c r="J451" s="48"/>
      <c r="K451" s="48"/>
      <c r="L451" s="50"/>
      <c r="O451" s="46" t="str">
        <f>D451</f>
        <v>WAN/NYA</v>
      </c>
      <c r="P451" s="46" t="s">
        <v>356</v>
      </c>
    </row>
    <row r="452" spans="1:16" x14ac:dyDescent="0.2">
      <c r="A452" s="44" t="s">
        <v>82</v>
      </c>
      <c r="B452" s="55">
        <v>20178</v>
      </c>
      <c r="C452" s="13" t="s">
        <v>1206</v>
      </c>
      <c r="D452" s="84" t="s">
        <v>63</v>
      </c>
      <c r="E452" s="51" t="s">
        <v>133</v>
      </c>
      <c r="F452" s="52"/>
      <c r="G452" s="69">
        <v>504</v>
      </c>
      <c r="H452" s="51">
        <f>IF(LEFT(E452,2)="DH",1,IF(LEFT(E452,2)="CA",2,IF(LEFT(E452,2)="1B",3,IF(LEFT(E452,2)="2B",4,IF(LEFT(E452,2)="3B",5,IF(LEFT(E452,2)="SS",6,IF(LEFT(E452,2)="LF",7,IF(LEFT(E452,2)="CF",8,IF(LEFT(E452,2)="RF",9,IF(LEFT(E452,2)="SP",10,IF(LEFT(E452,2)="RP",11,12)))))))))))</f>
        <v>5</v>
      </c>
      <c r="I452" s="53">
        <f>IF($G452="NC","NC",IF(OR(LEFT(E452,2)="RP",LEFT(E452,2)="SP"),ROUNDDOWN($G452*1.05,0)+IF($G452*1.05-ROUNDDOWN($G452*1.05,0)&gt;=2/3,2/3,IF($G452*1.05-ROUNDDOWN($G452*1.05,0)&gt;=1/3,1/3,0)),ROUNDDOWN($G452*1.05,0)))</f>
        <v>529</v>
      </c>
      <c r="J452" s="48"/>
      <c r="K452" s="48"/>
      <c r="L452" s="50"/>
      <c r="O452" s="46" t="str">
        <f>D452</f>
        <v>CHA</v>
      </c>
    </row>
    <row r="453" spans="1:16" x14ac:dyDescent="0.2">
      <c r="A453" s="44" t="s">
        <v>82</v>
      </c>
      <c r="B453" s="55">
        <v>13624</v>
      </c>
      <c r="C453" s="13" t="s">
        <v>731</v>
      </c>
      <c r="D453" s="84" t="s">
        <v>16</v>
      </c>
      <c r="E453" s="51" t="s">
        <v>9</v>
      </c>
      <c r="F453" s="48"/>
      <c r="G453" s="69">
        <v>380</v>
      </c>
      <c r="H453" s="51">
        <f>IF(LEFT(E453,2)="DH",1,IF(LEFT(E453,2)="CA",2,IF(LEFT(E453,2)="1B",3,IF(LEFT(E453,2)="2B",4,IF(LEFT(E453,2)="3B",5,IF(LEFT(E453,2)="SS",6,IF(LEFT(E453,2)="LF",7,IF(LEFT(E453,2)="CF",8,IF(LEFT(E453,2)="RF",9,IF(LEFT(E453,2)="SP",10,IF(LEFT(E453,2)="RP",11,12)))))))))))</f>
        <v>6</v>
      </c>
      <c r="I453" s="53">
        <f>IF($G453="NC","NC",IF(OR(LEFT(E453,2)="RP",LEFT(E453,2)="SP"),ROUNDDOWN($G453*1.05,0)+IF($G453*1.05-ROUNDDOWN($G453*1.05,0)&gt;=2/3,2/3,IF($G453*1.05-ROUNDDOWN($G453*1.05,0)&gt;=1/3,1/3,0)),ROUNDDOWN($G453*1.05,0)))</f>
        <v>399</v>
      </c>
      <c r="J453" s="48"/>
      <c r="K453" s="48"/>
      <c r="L453" s="50"/>
      <c r="O453" s="46" t="str">
        <f>D453</f>
        <v>TEA</v>
      </c>
    </row>
    <row r="454" spans="1:16" x14ac:dyDescent="0.2">
      <c r="A454" s="44" t="s">
        <v>82</v>
      </c>
      <c r="B454" s="55">
        <v>22799</v>
      </c>
      <c r="C454" s="13" t="s">
        <v>1422</v>
      </c>
      <c r="D454" s="84" t="s">
        <v>65</v>
      </c>
      <c r="E454" s="51" t="s">
        <v>9</v>
      </c>
      <c r="F454" s="52"/>
      <c r="G454" s="69">
        <v>597</v>
      </c>
      <c r="H454" s="51">
        <f>IF(LEFT(E454,2)="DH",1,IF(LEFT(E454,2)="CA",2,IF(LEFT(E454,2)="1B",3,IF(LEFT(E454,2)="2B",4,IF(LEFT(E454,2)="3B",5,IF(LEFT(E454,2)="SS",6,IF(LEFT(E454,2)="LF",7,IF(LEFT(E454,2)="CF",8,IF(LEFT(E454,2)="RF",9,IF(LEFT(E454,2)="SP",10,IF(LEFT(E454,2)="RP",11,12)))))))))))</f>
        <v>6</v>
      </c>
      <c r="I454" s="53">
        <f>IF($G454="NC","NC",IF(OR(LEFT(E454,2)="RP",LEFT(E454,2)="SP"),ROUNDDOWN($G454*1.05,0)+IF($G454*1.05-ROUNDDOWN($G454*1.05,0)&gt;=2/3,2/3,IF($G454*1.05-ROUNDDOWN($G454*1.05,0)&gt;=1/3,1/3,0)),ROUNDDOWN($G454*1.05,0)))</f>
        <v>626</v>
      </c>
      <c r="J454" s="48"/>
      <c r="K454" s="48"/>
      <c r="L454" s="50"/>
      <c r="O454" s="46" t="str">
        <f>D454</f>
        <v>ARN</v>
      </c>
    </row>
    <row r="455" spans="1:16" x14ac:dyDescent="0.2">
      <c r="A455" s="44" t="s">
        <v>82</v>
      </c>
      <c r="B455" s="55">
        <v>18054</v>
      </c>
      <c r="C455" s="13" t="s">
        <v>990</v>
      </c>
      <c r="D455" s="84" t="s">
        <v>16</v>
      </c>
      <c r="E455" s="51" t="s">
        <v>10</v>
      </c>
      <c r="F455" s="48"/>
      <c r="G455" s="69">
        <v>162</v>
      </c>
      <c r="H455" s="51">
        <f>IF(LEFT(E455,2)="DH",1,IF(LEFT(E455,2)="CA",2,IF(LEFT(E455,2)="1B",3,IF(LEFT(E455,2)="2B",4,IF(LEFT(E455,2)="3B",5,IF(LEFT(E455,2)="SS",6,IF(LEFT(E455,2)="LF",7,IF(LEFT(E455,2)="CF",8,IF(LEFT(E455,2)="RF",9,IF(LEFT(E455,2)="SP",10,IF(LEFT(E455,2)="RP",11,12)))))))))))</f>
        <v>7</v>
      </c>
      <c r="I455" s="53">
        <f>IF($G455="NC","NC",IF(OR(LEFT(E455,2)="RP",LEFT(E455,2)="SP"),ROUNDDOWN($G455*1.05,0)+IF($G455*1.05-ROUNDDOWN($G455*1.05,0)&gt;=2/3,2/3,IF($G455*1.05-ROUNDDOWN($G455*1.05,0)&gt;=1/3,1/3,0)),ROUNDDOWN($G455*1.05,0)))</f>
        <v>170</v>
      </c>
      <c r="J455" s="48"/>
      <c r="K455" s="48"/>
      <c r="L455" s="50"/>
      <c r="O455" s="46" t="str">
        <f>D455</f>
        <v>TEA</v>
      </c>
    </row>
    <row r="456" spans="1:16" x14ac:dyDescent="0.2">
      <c r="A456" s="44" t="s">
        <v>82</v>
      </c>
      <c r="B456" s="55">
        <v>18030</v>
      </c>
      <c r="C456" s="13" t="s">
        <v>987</v>
      </c>
      <c r="D456" s="76" t="str">
        <f>P456</f>
        <v>MNA/PHN</v>
      </c>
      <c r="E456" s="51" t="s">
        <v>128</v>
      </c>
      <c r="F456" s="52"/>
      <c r="G456" s="69">
        <v>448</v>
      </c>
      <c r="H456" s="51">
        <f>IF(LEFT(E456,2)="DH",1,IF(LEFT(E456,2)="CA",2,IF(LEFT(E456,2)="1B",3,IF(LEFT(E456,2)="2B",4,IF(LEFT(E456,2)="3B",5,IF(LEFT(E456,2)="SS",6,IF(LEFT(E456,2)="LF",7,IF(LEFT(E456,2)="CF",8,IF(LEFT(E456,2)="RF",9,IF(LEFT(E456,2)="SP",10,IF(LEFT(E456,2)="RP",11,12)))))))))))</f>
        <v>8</v>
      </c>
      <c r="I456" s="53">
        <f>IF($G456="NC","NC",IF(OR(LEFT(E456,2)="RP",LEFT(E456,2)="SP"),ROUNDDOWN($G456*1.05,0)+IF($G456*1.05-ROUNDDOWN($G456*1.05,0)&gt;=2/3,2/3,IF($G456*1.05-ROUNDDOWN($G456*1.05,0)&gt;=1/3,1/3,0)),ROUNDDOWN($G456*1.05,0)))</f>
        <v>470</v>
      </c>
      <c r="J456" s="48"/>
      <c r="K456" s="48"/>
      <c r="L456" s="50"/>
      <c r="O456" s="46" t="str">
        <f>D456</f>
        <v>MNA/PHN</v>
      </c>
      <c r="P456" s="46" t="s">
        <v>418</v>
      </c>
    </row>
    <row r="457" spans="1:16" x14ac:dyDescent="0.2">
      <c r="A457" s="44" t="s">
        <v>82</v>
      </c>
      <c r="B457" s="55">
        <v>20202</v>
      </c>
      <c r="C457" s="13" t="s">
        <v>1210</v>
      </c>
      <c r="D457" s="84" t="s">
        <v>122</v>
      </c>
      <c r="E457" s="47" t="s">
        <v>128</v>
      </c>
      <c r="F457" s="48"/>
      <c r="G457" s="69">
        <v>379</v>
      </c>
      <c r="H457" s="47">
        <f>IF(LEFT(E457,2)="DH",1,IF(LEFT(E457,2)="CA",2,IF(LEFT(E457,2)="1B",3,IF(LEFT(E457,2)="2B",4,IF(LEFT(E457,2)="3B",5,IF(LEFT(E457,2)="SS",6,IF(LEFT(E457,2)="LF",7,IF(LEFT(E457,2)="CF",8,IF(LEFT(E457,2)="RF",9,IF(LEFT(E457,2)="SP",10,IF(LEFT(E457,2)="RP",11,12)))))))))))</f>
        <v>8</v>
      </c>
      <c r="I457" s="53">
        <f>IF($G457="NC","NC",IF(OR(LEFT(E457,2)="RP",LEFT(E457,2)="SP"),ROUNDDOWN($G457*1.05,0)+IF($G457*1.05-ROUNDDOWN($G457*1.05,0)&gt;=2/3,2/3,IF($G457*1.05-ROUNDDOWN($G457*1.05,0)&gt;=1/3,1/3,0)),ROUNDDOWN($G457*1.05,0)))</f>
        <v>397</v>
      </c>
      <c r="J457" s="48"/>
      <c r="K457" s="49"/>
      <c r="L457" s="50"/>
      <c r="O457" s="46" t="str">
        <f>D457</f>
        <v>PHN</v>
      </c>
    </row>
    <row r="458" spans="1:16" x14ac:dyDescent="0.2">
      <c r="A458" s="44" t="s">
        <v>82</v>
      </c>
      <c r="B458" s="55">
        <v>24770</v>
      </c>
      <c r="C458" s="13" t="s">
        <v>1542</v>
      </c>
      <c r="D458" s="76" t="str">
        <f>P458</f>
        <v>LAN/MNA</v>
      </c>
      <c r="E458" s="47" t="s">
        <v>20</v>
      </c>
      <c r="F458" s="48"/>
      <c r="G458" s="69">
        <v>134</v>
      </c>
      <c r="H458" s="47">
        <f>IF(LEFT(E458,2)="DH",1,IF(LEFT(E458,2)="CA",2,IF(LEFT(E458,2)="1B",3,IF(LEFT(E458,2)="2B",4,IF(LEFT(E458,2)="3B",5,IF(LEFT(E458,2)="SS",6,IF(LEFT(E458,2)="LF",7,IF(LEFT(E458,2)="CF",8,IF(LEFT(E458,2)="RF",9,IF(LEFT(E458,2)="SP",10,IF(LEFT(E458,2)="RP",11,12)))))))))))</f>
        <v>8</v>
      </c>
      <c r="I458" s="53">
        <f>IF($G458="NC","NC",IF(OR(LEFT(E458,2)="RP",LEFT(E458,2)="SP"),ROUNDDOWN($G458*1.05,0)+IF($G458*1.05-ROUNDDOWN($G458*1.05,0)&gt;=2/3,2/3,IF($G458*1.05-ROUNDDOWN($G458*1.05,0)&gt;=1/3,1/3,0)),ROUNDDOWN($G458*1.05,0)))</f>
        <v>140</v>
      </c>
      <c r="J458" s="48"/>
      <c r="K458" s="49"/>
      <c r="L458" s="50"/>
      <c r="O458" s="46" t="str">
        <f>D458</f>
        <v>LAN/MNA</v>
      </c>
      <c r="P458" s="46" t="s">
        <v>426</v>
      </c>
    </row>
    <row r="459" spans="1:16" x14ac:dyDescent="0.2">
      <c r="A459" s="44" t="s">
        <v>82</v>
      </c>
      <c r="B459" s="55">
        <v>24816</v>
      </c>
      <c r="C459" s="13" t="s">
        <v>1544</v>
      </c>
      <c r="D459" s="84" t="s">
        <v>70</v>
      </c>
      <c r="E459" s="47" t="s">
        <v>520</v>
      </c>
      <c r="F459" s="48"/>
      <c r="G459" s="69">
        <v>581</v>
      </c>
      <c r="H459" s="47">
        <f>IF(LEFT(E459,2)="DH",1,IF(LEFT(E459,2)="CA",2,IF(LEFT(E459,2)="1B",3,IF(LEFT(E459,2)="2B",4,IF(LEFT(E459,2)="3B",5,IF(LEFT(E459,2)="SS",6,IF(LEFT(E459,2)="LF",7,IF(LEFT(E459,2)="CF",8,IF(LEFT(E459,2)="RF",9,IF(LEFT(E459,2)="SP",10,IF(LEFT(E459,2)="RP",11,12)))))))))))</f>
        <v>8</v>
      </c>
      <c r="I459" s="53">
        <f>IF($G459="NC","NC",IF(OR(LEFT(E459,2)="RP",LEFT(E459,2)="SP"),ROUNDDOWN($G459*1.05,0)+IF($G459*1.05-ROUNDDOWN($G459*1.05,0)&gt;=2/3,2/3,IF($G459*1.05-ROUNDDOWN($G459*1.05,0)&gt;=1/3,1/3,0)),ROUNDDOWN($G459*1.05,0)))</f>
        <v>610</v>
      </c>
      <c r="J459" s="48"/>
      <c r="K459" s="49"/>
      <c r="L459" s="50"/>
      <c r="O459" s="46" t="str">
        <f>D459</f>
        <v>LAN</v>
      </c>
    </row>
    <row r="460" spans="1:16" x14ac:dyDescent="0.2">
      <c r="A460" s="44" t="s">
        <v>82</v>
      </c>
      <c r="B460" s="55">
        <v>15711</v>
      </c>
      <c r="C460" s="13" t="s">
        <v>832</v>
      </c>
      <c r="D460" s="84" t="s">
        <v>23</v>
      </c>
      <c r="E460" s="47" t="s">
        <v>12</v>
      </c>
      <c r="F460" s="48"/>
      <c r="G460" s="69">
        <v>181</v>
      </c>
      <c r="H460" s="47">
        <f>IF(LEFT(E460,2)="DH",1,IF(LEFT(E460,2)="CA",2,IF(LEFT(E460,2)="1B",3,IF(LEFT(E460,2)="2B",4,IF(LEFT(E460,2)="3B",5,IF(LEFT(E460,2)="SS",6,IF(LEFT(E460,2)="LF",7,IF(LEFT(E460,2)="CF",8,IF(LEFT(E460,2)="RF",9,IF(LEFT(E460,2)="SP",10,IF(LEFT(E460,2)="RP",11,12)))))))))))</f>
        <v>9</v>
      </c>
      <c r="I460" s="53">
        <f>IF($G460="NC","NC",IF(OR(LEFT(E460,2)="RP",LEFT(E460,2)="SP"),ROUNDDOWN($G460*1.05,0)+IF($G460*1.05-ROUNDDOWN($G460*1.05,0)&gt;=2/3,2/3,IF($G460*1.05-ROUNDDOWN($G460*1.05,0)&gt;=1/3,1/3,0)),ROUNDDOWN($G460*1.05,0)))</f>
        <v>190</v>
      </c>
      <c r="J460" s="48"/>
      <c r="K460" s="49"/>
      <c r="L460" s="50"/>
      <c r="O460" s="46" t="str">
        <f>D460</f>
        <v>BAA</v>
      </c>
    </row>
    <row r="461" spans="1:16" x14ac:dyDescent="0.2">
      <c r="A461" s="44" t="s">
        <v>82</v>
      </c>
      <c r="B461" s="78">
        <v>2036</v>
      </c>
      <c r="C461" s="13" t="s">
        <v>539</v>
      </c>
      <c r="D461" s="82" t="s">
        <v>70</v>
      </c>
      <c r="E461" s="51" t="s">
        <v>13</v>
      </c>
      <c r="F461" s="13">
        <v>22</v>
      </c>
      <c r="G461" s="70">
        <v>112.66</v>
      </c>
      <c r="H461" s="47">
        <f>IF(LEFT(E461,2)="DH",1,IF(LEFT(E461,2)="CA",2,IF(LEFT(E461,2)="1B",3,IF(LEFT(E461,2)="2B",4,IF(LEFT(E461,2)="3B",5,IF(LEFT(E461,2)="SS",6,IF(LEFT(E461,2)="LF",7,IF(LEFT(E461,2)="CF",8,IF(LEFT(E461,2)="RF",9,IF(LEFT(E461,2)="SP",10,IF(LEFT(E461,2)="RP",11,12)))))))))))</f>
        <v>10</v>
      </c>
      <c r="I461" s="53">
        <f>IF($G461="NC","NC",IF(OR(LEFT(E461,2)="RP",LEFT(E461,2)="SP"),ROUNDDOWN($G461*1.05,0)+IF($G461*1.05-ROUNDDOWN($G461*1.05,0)&gt;=2/3,2/3,IF($G461*1.05-ROUNDDOWN($G461*1.05,0)&gt;=1/3,1/3,0)),ROUNDDOWN($G461*1.05,0)))</f>
        <v>118</v>
      </c>
      <c r="J461" s="48"/>
      <c r="K461" s="48"/>
      <c r="L461" s="50"/>
      <c r="O461" s="46" t="str">
        <f>D461</f>
        <v>LAN</v>
      </c>
    </row>
    <row r="462" spans="1:16" x14ac:dyDescent="0.2">
      <c r="A462" s="44" t="s">
        <v>82</v>
      </c>
      <c r="B462" s="78">
        <v>16400</v>
      </c>
      <c r="C462" s="13" t="s">
        <v>870</v>
      </c>
      <c r="D462" s="82" t="s">
        <v>17</v>
      </c>
      <c r="E462" s="47" t="s">
        <v>13</v>
      </c>
      <c r="F462" s="13">
        <v>1</v>
      </c>
      <c r="G462" s="70">
        <v>5</v>
      </c>
      <c r="H462" s="47">
        <f>IF(LEFT(E462,2)="DH",1,IF(LEFT(E462,2)="CA",2,IF(LEFT(E462,2)="1B",3,IF(LEFT(E462,2)="2B",4,IF(LEFT(E462,2)="3B",5,IF(LEFT(E462,2)="SS",6,IF(LEFT(E462,2)="LF",7,IF(LEFT(E462,2)="CF",8,IF(LEFT(E462,2)="RF",9,IF(LEFT(E462,2)="SP",10,IF(LEFT(E462,2)="RP",11,12)))))))))))</f>
        <v>10</v>
      </c>
      <c r="I462" s="53">
        <f>IF($G462="NC","NC",IF(OR(LEFT(E462,2)="RP",LEFT(E462,2)="SP"),ROUNDDOWN($G462*1.05,0)+IF($G462*1.05-ROUNDDOWN($G462*1.05,0)&gt;=2/3,2/3,IF($G462*1.05-ROUNDDOWN($G462*1.05,0)&gt;=1/3,1/3,0)),ROUNDDOWN($G462*1.05,0)))</f>
        <v>5</v>
      </c>
      <c r="J462" s="48"/>
      <c r="K462" s="49"/>
      <c r="L462" s="50"/>
      <c r="O462" s="46" t="str">
        <f>D462</f>
        <v>ATN</v>
      </c>
    </row>
    <row r="463" spans="1:16" x14ac:dyDescent="0.2">
      <c r="A463" s="44" t="s">
        <v>82</v>
      </c>
      <c r="B463" s="78">
        <v>19716</v>
      </c>
      <c r="C463" s="13" t="s">
        <v>1129</v>
      </c>
      <c r="D463" s="76" t="str">
        <f>P463</f>
        <v>LAN/BOA</v>
      </c>
      <c r="E463" s="51" t="s">
        <v>13</v>
      </c>
      <c r="F463" s="13">
        <v>23</v>
      </c>
      <c r="G463" s="70">
        <v>132.33000000000001</v>
      </c>
      <c r="H463" s="51">
        <f>IF(LEFT(E463,2)="DH",1,IF(LEFT(E463,2)="CA",2,IF(LEFT(E463,2)="1B",3,IF(LEFT(E463,2)="2B",4,IF(LEFT(E463,2)="3B",5,IF(LEFT(E463,2)="SS",6,IF(LEFT(E463,2)="LF",7,IF(LEFT(E463,2)="CF",8,IF(LEFT(E463,2)="RF",9,IF(LEFT(E463,2)="SP",10,IF(LEFT(E463,2)="RP",11,12)))))))))))</f>
        <v>10</v>
      </c>
      <c r="I463" s="53">
        <f>IF($G463="NC","NC",IF(OR(LEFT(E463,2)="RP",LEFT(E463,2)="SP"),ROUNDDOWN($G463*1.05,0)+IF($G463*1.05-ROUNDDOWN($G463*1.05,0)&gt;=2/3,2/3,IF($G463*1.05-ROUNDDOWN($G463*1.05,0)&gt;=1/3,1/3,0)),ROUNDDOWN($G463*1.05,0)))</f>
        <v>138.66666666666666</v>
      </c>
      <c r="J463" s="48"/>
      <c r="K463" s="48"/>
      <c r="L463" s="50"/>
      <c r="O463" s="46" t="str">
        <f>D463</f>
        <v>LAN/BOA</v>
      </c>
      <c r="P463" s="46" t="s">
        <v>405</v>
      </c>
    </row>
    <row r="464" spans="1:16" x14ac:dyDescent="0.2">
      <c r="A464" s="44" t="s">
        <v>82</v>
      </c>
      <c r="B464" s="78">
        <v>19867</v>
      </c>
      <c r="C464" s="13" t="s">
        <v>1150</v>
      </c>
      <c r="D464" s="82" t="s">
        <v>22</v>
      </c>
      <c r="E464" s="47" t="s">
        <v>13</v>
      </c>
      <c r="F464" s="13">
        <v>16</v>
      </c>
      <c r="G464" s="70">
        <v>76.33</v>
      </c>
      <c r="H464" s="47">
        <f>IF(LEFT(E464,2)="DH",1,IF(LEFT(E464,2)="CA",2,IF(LEFT(E464,2)="1B",3,IF(LEFT(E464,2)="2B",4,IF(LEFT(E464,2)="3B",5,IF(LEFT(E464,2)="SS",6,IF(LEFT(E464,2)="LF",7,IF(LEFT(E464,2)="CF",8,IF(LEFT(E464,2)="RF",9,IF(LEFT(E464,2)="SP",10,IF(LEFT(E464,2)="RP",11,12)))))))))))</f>
        <v>10</v>
      </c>
      <c r="I464" s="53">
        <f>IF($G464="NC","NC",IF(OR(LEFT(E464,2)="RP",LEFT(E464,2)="SP"),ROUNDDOWN($G464*1.05,0)+IF($G464*1.05-ROUNDDOWN($G464*1.05,0)&gt;=2/3,2/3,IF($G464*1.05-ROUNDDOWN($G464*1.05,0)&gt;=1/3,1/3,0)),ROUNDDOWN($G464*1.05,0)))</f>
        <v>80</v>
      </c>
      <c r="J464" s="48"/>
      <c r="K464" s="49"/>
      <c r="L464" s="50"/>
      <c r="O464" s="46" t="str">
        <f>D464</f>
        <v>NYN</v>
      </c>
    </row>
    <row r="465" spans="1:16" x14ac:dyDescent="0.2">
      <c r="A465" s="44" t="s">
        <v>82</v>
      </c>
      <c r="B465" s="78">
        <v>19959</v>
      </c>
      <c r="C465" s="13" t="s">
        <v>1176</v>
      </c>
      <c r="D465" s="82" t="s">
        <v>122</v>
      </c>
      <c r="E465" s="51" t="s">
        <v>13</v>
      </c>
      <c r="F465" s="13">
        <v>32</v>
      </c>
      <c r="G465" s="70">
        <v>183.66</v>
      </c>
      <c r="H465" s="51">
        <f>IF(LEFT(E465,2)="DH",1,IF(LEFT(E465,2)="CA",2,IF(LEFT(E465,2)="1B",3,IF(LEFT(E465,2)="2B",4,IF(LEFT(E465,2)="3B",5,IF(LEFT(E465,2)="SS",6,IF(LEFT(E465,2)="LF",7,IF(LEFT(E465,2)="CF",8,IF(LEFT(E465,2)="RF",9,IF(LEFT(E465,2)="SP",10,IF(LEFT(E465,2)="RP",11,12)))))))))))</f>
        <v>10</v>
      </c>
      <c r="I465" s="53">
        <f>IF($G465="NC","NC",IF(OR(LEFT(E465,2)="RP",LEFT(E465,2)="SP"),ROUNDDOWN($G465*1.05,0)+IF($G465*1.05-ROUNDDOWN($G465*1.05,0)&gt;=2/3,2/3,IF($G465*1.05-ROUNDDOWN($G465*1.05,0)&gt;=1/3,1/3,0)),ROUNDDOWN($G465*1.05,0)))</f>
        <v>192.66666666666666</v>
      </c>
      <c r="J465" s="48"/>
      <c r="K465" s="48"/>
      <c r="L465" s="50"/>
      <c r="O465" s="46" t="str">
        <f>D465</f>
        <v>PHN</v>
      </c>
    </row>
    <row r="466" spans="1:16" x14ac:dyDescent="0.2">
      <c r="A466" s="44" t="s">
        <v>82</v>
      </c>
      <c r="B466" s="78">
        <v>21690</v>
      </c>
      <c r="C466" s="13" t="s">
        <v>1332</v>
      </c>
      <c r="D466" s="82" t="s">
        <v>140</v>
      </c>
      <c r="E466" s="47" t="s">
        <v>13</v>
      </c>
      <c r="F466" s="13">
        <v>26</v>
      </c>
      <c r="G466" s="70">
        <v>137.66</v>
      </c>
      <c r="H466" s="47">
        <f>IF(LEFT(E466,2)="DH",1,IF(LEFT(E466,2)="CA",2,IF(LEFT(E466,2)="1B",3,IF(LEFT(E466,2)="2B",4,IF(LEFT(E466,2)="3B",5,IF(LEFT(E466,2)="SS",6,IF(LEFT(E466,2)="LF",7,IF(LEFT(E466,2)="CF",8,IF(LEFT(E466,2)="RF",9,IF(LEFT(E466,2)="SP",10,IF(LEFT(E466,2)="RP",11,12)))))))))))</f>
        <v>10</v>
      </c>
      <c r="I466" s="53">
        <f>IF($G466="NC","NC",IF(OR(LEFT(E466,2)="RP",LEFT(E466,2)="SP"),ROUNDDOWN($G466*1.05,0)+IF($G466*1.05-ROUNDDOWN($G466*1.05,0)&gt;=2/3,2/3,IF($G466*1.05-ROUNDDOWN($G466*1.05,0)&gt;=1/3,1/3,0)),ROUNDDOWN($G466*1.05,0)))</f>
        <v>144.33333333333334</v>
      </c>
      <c r="J466" s="48"/>
      <c r="K466" s="49"/>
      <c r="L466" s="50"/>
      <c r="O466" s="46" t="str">
        <f>D466</f>
        <v>MMN</v>
      </c>
    </row>
    <row r="467" spans="1:16" x14ac:dyDescent="0.2">
      <c r="A467" s="44" t="s">
        <v>82</v>
      </c>
      <c r="B467" s="78">
        <v>27483</v>
      </c>
      <c r="C467" s="13" t="s">
        <v>1751</v>
      </c>
      <c r="D467" s="82" t="s">
        <v>70</v>
      </c>
      <c r="E467" s="47" t="s">
        <v>527</v>
      </c>
      <c r="F467" s="13">
        <v>1</v>
      </c>
      <c r="G467" s="70">
        <v>5</v>
      </c>
      <c r="H467" s="47">
        <f>IF(LEFT(E467,2)="DH",1,IF(LEFT(E467,2)="CA",2,IF(LEFT(E467,2)="1B",3,IF(LEFT(E467,2)="2B",4,IF(LEFT(E467,2)="3B",5,IF(LEFT(E467,2)="SS",6,IF(LEFT(E467,2)="LF",7,IF(LEFT(E467,2)="CF",8,IF(LEFT(E467,2)="RF",9,IF(LEFT(E467,2)="SP",10,IF(LEFT(E467,2)="RP",11,12)))))))))))</f>
        <v>10</v>
      </c>
      <c r="I467" s="53">
        <f>IF($G467="NC","NC",IF(OR(LEFT(E467,2)="RP",LEFT(E467,2)="SP"),ROUNDDOWN($G467*1.05,0)+IF($G467*1.05-ROUNDDOWN($G467*1.05,0)&gt;=2/3,2/3,IF($G467*1.05-ROUNDDOWN($G467*1.05,0)&gt;=1/3,1/3,0)),ROUNDDOWN($G467*1.05,0)))</f>
        <v>5</v>
      </c>
      <c r="J467" s="48"/>
      <c r="K467" s="49"/>
      <c r="L467" s="50"/>
      <c r="O467" s="46" t="str">
        <f>D467</f>
        <v>LAN</v>
      </c>
    </row>
    <row r="468" spans="1:16" x14ac:dyDescent="0.2">
      <c r="A468" s="44" t="s">
        <v>82</v>
      </c>
      <c r="B468" s="78">
        <v>29839</v>
      </c>
      <c r="C468" s="13" t="s">
        <v>1899</v>
      </c>
      <c r="D468" s="82" t="s">
        <v>70</v>
      </c>
      <c r="E468" s="47" t="s">
        <v>527</v>
      </c>
      <c r="F468" s="13">
        <v>12</v>
      </c>
      <c r="G468" s="70">
        <v>73.33</v>
      </c>
      <c r="H468" s="47">
        <f>IF(LEFT(E468,2)="DH",1,IF(LEFT(E468,2)="CA",2,IF(LEFT(E468,2)="1B",3,IF(LEFT(E468,2)="2B",4,IF(LEFT(E468,2)="3B",5,IF(LEFT(E468,2)="SS",6,IF(LEFT(E468,2)="LF",7,IF(LEFT(E468,2)="CF",8,IF(LEFT(E468,2)="RF",9,IF(LEFT(E468,2)="SP",10,IF(LEFT(E468,2)="RP",11,12)))))))))))</f>
        <v>10</v>
      </c>
      <c r="I468" s="53">
        <f>IF($G468="NC","NC",IF(OR(LEFT(E468,2)="RP",LEFT(E468,2)="SP"),ROUNDDOWN($G468*1.05,0)+IF($G468*1.05-ROUNDDOWN($G468*1.05,0)&gt;=2/3,2/3,IF($G468*1.05-ROUNDDOWN($G468*1.05,0)&gt;=1/3,1/3,0)),ROUNDDOWN($G468*1.05,0)))</f>
        <v>76.666666666666671</v>
      </c>
      <c r="J468" s="48"/>
      <c r="K468" s="49"/>
      <c r="L468" s="50"/>
      <c r="O468" s="46" t="str">
        <f>D468</f>
        <v>LAN</v>
      </c>
    </row>
    <row r="469" spans="1:16" x14ac:dyDescent="0.2">
      <c r="A469" s="44" t="s">
        <v>82</v>
      </c>
      <c r="B469" s="78">
        <v>33825</v>
      </c>
      <c r="C469" s="13" t="s">
        <v>2074</v>
      </c>
      <c r="D469" s="82" t="s">
        <v>70</v>
      </c>
      <c r="E469" s="47" t="s">
        <v>13</v>
      </c>
      <c r="F469" s="13">
        <v>30</v>
      </c>
      <c r="G469" s="70">
        <v>173.66</v>
      </c>
      <c r="H469" s="47">
        <f>IF(LEFT(E469,2)="DH",1,IF(LEFT(E469,2)="CA",2,IF(LEFT(E469,2)="1B",3,IF(LEFT(E469,2)="2B",4,IF(LEFT(E469,2)="3B",5,IF(LEFT(E469,2)="SS",6,IF(LEFT(E469,2)="LF",7,IF(LEFT(E469,2)="CF",8,IF(LEFT(E469,2)="RF",9,IF(LEFT(E469,2)="SP",10,IF(LEFT(E469,2)="RP",11,12)))))))))))</f>
        <v>10</v>
      </c>
      <c r="I469" s="53">
        <f>IF($G469="NC","NC",IF(OR(LEFT(E469,2)="RP",LEFT(E469,2)="SP"),ROUNDDOWN($G469*1.05,0)+IF($G469*1.05-ROUNDDOWN($G469*1.05,0)&gt;=2/3,2/3,IF($G469*1.05-ROUNDDOWN($G469*1.05,0)&gt;=1/3,1/3,0)),ROUNDDOWN($G469*1.05,0)))</f>
        <v>182.33333333333334</v>
      </c>
      <c r="J469" s="48"/>
      <c r="K469" s="48"/>
      <c r="L469" s="50"/>
      <c r="O469" s="46" t="str">
        <f>D469</f>
        <v>LAN</v>
      </c>
    </row>
    <row r="470" spans="1:16" x14ac:dyDescent="0.2">
      <c r="A470" s="44" t="s">
        <v>82</v>
      </c>
      <c r="B470" s="78">
        <v>35323</v>
      </c>
      <c r="C470" s="13" t="s">
        <v>2089</v>
      </c>
      <c r="D470" s="82" t="s">
        <v>70</v>
      </c>
      <c r="E470" s="51" t="s">
        <v>527</v>
      </c>
      <c r="F470" s="13">
        <v>8</v>
      </c>
      <c r="G470" s="70">
        <v>36.33</v>
      </c>
      <c r="H470" s="51">
        <f>IF(LEFT(E470,2)="DH",1,IF(LEFT(E470,2)="CA",2,IF(LEFT(E470,2)="1B",3,IF(LEFT(E470,2)="2B",4,IF(LEFT(E470,2)="3B",5,IF(LEFT(E470,2)="SS",6,IF(LEFT(E470,2)="LF",7,IF(LEFT(E470,2)="CF",8,IF(LEFT(E470,2)="RF",9,IF(LEFT(E470,2)="SP",10,IF(LEFT(E470,2)="RP",11,12)))))))))))</f>
        <v>10</v>
      </c>
      <c r="I470" s="53">
        <f>IF($G470="NC","NC",IF(OR(LEFT(E470,2)="RP",LEFT(E470,2)="SP"),ROUNDDOWN($G470*1.05,0)+IF($G470*1.05-ROUNDDOWN($G470*1.05,0)&gt;=2/3,2/3,IF($G470*1.05-ROUNDDOWN($G470*1.05,0)&gt;=1/3,1/3,0)),ROUNDDOWN($G470*1.05,0)))</f>
        <v>38</v>
      </c>
      <c r="J470" s="48"/>
      <c r="K470" s="48"/>
      <c r="L470" s="50"/>
      <c r="O470" s="46" t="str">
        <f>D470</f>
        <v>LAN</v>
      </c>
    </row>
    <row r="471" spans="1:16" x14ac:dyDescent="0.2">
      <c r="A471" s="44" t="s">
        <v>82</v>
      </c>
      <c r="B471" s="78">
        <v>7836</v>
      </c>
      <c r="C471" s="13" t="s">
        <v>579</v>
      </c>
      <c r="D471" s="82" t="s">
        <v>7</v>
      </c>
      <c r="E471" s="47" t="s">
        <v>15</v>
      </c>
      <c r="F471" s="13">
        <v>0</v>
      </c>
      <c r="G471" s="70">
        <v>22</v>
      </c>
      <c r="H471" s="51">
        <f>IF(LEFT(E471,2)="DH",1,IF(LEFT(E471,2)="CA",2,IF(LEFT(E471,2)="1B",3,IF(LEFT(E471,2)="2B",4,IF(LEFT(E471,2)="3B",5,IF(LEFT(E471,2)="SS",6,IF(LEFT(E471,2)="LF",7,IF(LEFT(E471,2)="CF",8,IF(LEFT(E471,2)="RF",9,IF(LEFT(E471,2)="SP",10,IF(LEFT(E471,2)="RP",11,12)))))))))))</f>
        <v>11</v>
      </c>
      <c r="I471" s="53">
        <f>IF($G471="NC","NC",IF(OR(LEFT(E471,2)="RP",LEFT(E471,2)="SP"),ROUNDDOWN($G471*1.05,0)+IF($G471*1.05-ROUNDDOWN($G471*1.05,0)&gt;=2/3,2/3,IF($G471*1.05-ROUNDDOWN($G471*1.05,0)&gt;=1/3,1/3,0)),ROUNDDOWN($G471*1.05,0)))</f>
        <v>23</v>
      </c>
      <c r="J471" s="48"/>
      <c r="K471" s="48"/>
      <c r="L471" s="50"/>
      <c r="O471" s="46" t="str">
        <f>D471</f>
        <v>LAA</v>
      </c>
    </row>
    <row r="472" spans="1:16" x14ac:dyDescent="0.2">
      <c r="A472" s="44" t="s">
        <v>82</v>
      </c>
      <c r="B472" s="78">
        <v>12760</v>
      </c>
      <c r="C472" s="13" t="s">
        <v>673</v>
      </c>
      <c r="D472" s="76" t="str">
        <f>P472</f>
        <v>HOA/ATN/DEA</v>
      </c>
      <c r="E472" s="47" t="s">
        <v>15</v>
      </c>
      <c r="F472" s="13">
        <v>0</v>
      </c>
      <c r="G472" s="70">
        <v>60.33</v>
      </c>
      <c r="H472" s="47">
        <f>IF(LEFT(E472,2)="DH",1,IF(LEFT(E472,2)="CA",2,IF(LEFT(E472,2)="1B",3,IF(LEFT(E472,2)="2B",4,IF(LEFT(E472,2)="3B",5,IF(LEFT(E472,2)="SS",6,IF(LEFT(E472,2)="LF",7,IF(LEFT(E472,2)="CF",8,IF(LEFT(E472,2)="RF",9,IF(LEFT(E472,2)="SP",10,IF(LEFT(E472,2)="RP",11,12)))))))))))</f>
        <v>11</v>
      </c>
      <c r="I472" s="53">
        <f>IF($G472="NC","NC",IF(OR(LEFT(E472,2)="RP",LEFT(E472,2)="SP"),ROUNDDOWN($G472*1.05,0)+IF($G472*1.05-ROUNDDOWN($G472*1.05,0)&gt;=2/3,2/3,IF($G472*1.05-ROUNDDOWN($G472*1.05,0)&gt;=1/3,1/3,0)),ROUNDDOWN($G472*1.05,0)))</f>
        <v>63.333333333333336</v>
      </c>
      <c r="J472" s="48"/>
      <c r="K472" s="49"/>
      <c r="L472" s="50"/>
      <c r="O472" s="46" t="str">
        <f>D472</f>
        <v>HOA/ATN/DEA</v>
      </c>
      <c r="P472" s="46" t="s">
        <v>475</v>
      </c>
    </row>
    <row r="473" spans="1:16" x14ac:dyDescent="0.2">
      <c r="A473" s="44" t="s">
        <v>82</v>
      </c>
      <c r="B473" s="78">
        <v>12857</v>
      </c>
      <c r="C473" s="13" t="s">
        <v>682</v>
      </c>
      <c r="D473" s="82" t="s">
        <v>16</v>
      </c>
      <c r="E473" s="47" t="s">
        <v>528</v>
      </c>
      <c r="F473" s="13">
        <v>2</v>
      </c>
      <c r="G473" s="70">
        <v>74</v>
      </c>
      <c r="H473" s="51">
        <f>IF(LEFT(E473,2)="DH",1,IF(LEFT(E473,2)="CA",2,IF(LEFT(E473,2)="1B",3,IF(LEFT(E473,2)="2B",4,IF(LEFT(E473,2)="3B",5,IF(LEFT(E473,2)="SS",6,IF(LEFT(E473,2)="LF",7,IF(LEFT(E473,2)="CF",8,IF(LEFT(E473,2)="RF",9,IF(LEFT(E473,2)="SP",10,IF(LEFT(E473,2)="RP",11,12)))))))))))</f>
        <v>11</v>
      </c>
      <c r="I473" s="53">
        <f>IF($G473="NC","NC",IF(OR(LEFT(E473,2)="RP",LEFT(E473,2)="SP"),ROUNDDOWN($G473*1.05,0)+IF($G473*1.05-ROUNDDOWN($G473*1.05,0)&gt;=2/3,2/3,IF($G473*1.05-ROUNDDOWN($G473*1.05,0)&gt;=1/3,1/3,0)),ROUNDDOWN($G473*1.05,0)))</f>
        <v>77.666666666666671</v>
      </c>
      <c r="J473" s="48"/>
      <c r="K473" s="48"/>
      <c r="L473" s="50"/>
      <c r="O473" s="46" t="str">
        <f>D473</f>
        <v>TEA</v>
      </c>
    </row>
    <row r="474" spans="1:16" x14ac:dyDescent="0.2">
      <c r="A474" s="44" t="s">
        <v>82</v>
      </c>
      <c r="B474" s="78">
        <v>14212</v>
      </c>
      <c r="C474" s="13" t="s">
        <v>759</v>
      </c>
      <c r="D474" s="82" t="s">
        <v>94</v>
      </c>
      <c r="E474" s="47" t="s">
        <v>15</v>
      </c>
      <c r="F474" s="13">
        <v>0</v>
      </c>
      <c r="G474" s="70">
        <v>52.66</v>
      </c>
      <c r="H474" s="51">
        <f>IF(LEFT(E474,2)="DH",1,IF(LEFT(E474,2)="CA",2,IF(LEFT(E474,2)="1B",3,IF(LEFT(E474,2)="2B",4,IF(LEFT(E474,2)="3B",5,IF(LEFT(E474,2)="SS",6,IF(LEFT(E474,2)="LF",7,IF(LEFT(E474,2)="CF",8,IF(LEFT(E474,2)="RF",9,IF(LEFT(E474,2)="SP",10,IF(LEFT(E474,2)="RP",11,12)))))))))))</f>
        <v>11</v>
      </c>
      <c r="I474" s="53">
        <f>IF($G474="NC","NC",IF(OR(LEFT(E474,2)="RP",LEFT(E474,2)="SP"),ROUNDDOWN($G474*1.05,0)+IF($G474*1.05-ROUNDDOWN($G474*1.05,0)&gt;=2/3,2/3,IF($G474*1.05-ROUNDDOWN($G474*1.05,0)&gt;=1/3,1/3,0)),ROUNDDOWN($G474*1.05,0)))</f>
        <v>55</v>
      </c>
      <c r="J474" s="48"/>
      <c r="K474" s="48"/>
      <c r="L474" s="50"/>
      <c r="O474" s="46" t="str">
        <f>D474</f>
        <v>HOA</v>
      </c>
    </row>
    <row r="475" spans="1:16" x14ac:dyDescent="0.2">
      <c r="A475" s="44" t="s">
        <v>82</v>
      </c>
      <c r="B475" s="78">
        <v>15256</v>
      </c>
      <c r="C475" s="13" t="s">
        <v>805</v>
      </c>
      <c r="D475" s="82" t="s">
        <v>73</v>
      </c>
      <c r="E475" s="47" t="s">
        <v>15</v>
      </c>
      <c r="F475" s="13">
        <v>0</v>
      </c>
      <c r="G475" s="70">
        <v>22.66</v>
      </c>
      <c r="H475" s="51">
        <f>IF(LEFT(E475,2)="DH",1,IF(LEFT(E475,2)="CA",2,IF(LEFT(E475,2)="1B",3,IF(LEFT(E475,2)="2B",4,IF(LEFT(E475,2)="3B",5,IF(LEFT(E475,2)="SS",6,IF(LEFT(E475,2)="LF",7,IF(LEFT(E475,2)="CF",8,IF(LEFT(E475,2)="RF",9,IF(LEFT(E475,2)="SP",10,IF(LEFT(E475,2)="RP",11,12)))))))))))</f>
        <v>11</v>
      </c>
      <c r="I475" s="53">
        <f>IF($G475="NC","NC",IF(OR(LEFT(E475,2)="RP",LEFT(E475,2)="SP"),ROUNDDOWN($G475*1.05,0)+IF($G475*1.05-ROUNDDOWN($G475*1.05,0)&gt;=2/3,2/3,IF($G475*1.05-ROUNDDOWN($G475*1.05,0)&gt;=1/3,1/3,0)),ROUNDDOWN($G475*1.05,0)))</f>
        <v>23.666666666666668</v>
      </c>
      <c r="J475" s="48"/>
      <c r="K475" s="48"/>
      <c r="L475" s="50"/>
      <c r="O475" s="46" t="str">
        <f>D475</f>
        <v>TBA</v>
      </c>
    </row>
    <row r="476" spans="1:16" x14ac:dyDescent="0.2">
      <c r="A476" s="44" t="s">
        <v>82</v>
      </c>
      <c r="B476" s="78">
        <v>16727</v>
      </c>
      <c r="C476" s="13" t="s">
        <v>899</v>
      </c>
      <c r="D476" s="76" t="str">
        <f>P476</f>
        <v>MNA/LAN</v>
      </c>
      <c r="E476" s="47" t="s">
        <v>15</v>
      </c>
      <c r="F476" s="13">
        <v>0</v>
      </c>
      <c r="G476" s="70">
        <v>37.659999999999997</v>
      </c>
      <c r="H476" s="51">
        <f>IF(LEFT(E476,2)="DH",1,IF(LEFT(E476,2)="CA",2,IF(LEFT(E476,2)="1B",3,IF(LEFT(E476,2)="2B",4,IF(LEFT(E476,2)="3B",5,IF(LEFT(E476,2)="SS",6,IF(LEFT(E476,2)="LF",7,IF(LEFT(E476,2)="CF",8,IF(LEFT(E476,2)="RF",9,IF(LEFT(E476,2)="SP",10,IF(LEFT(E476,2)="RP",11,12)))))))))))</f>
        <v>11</v>
      </c>
      <c r="I476" s="53">
        <f>IF($G476="NC","NC",IF(OR(LEFT(E476,2)="RP",LEFT(E476,2)="SP"),ROUNDDOWN($G476*1.05,0)+IF($G476*1.05-ROUNDDOWN($G476*1.05,0)&gt;=2/3,2/3,IF($G476*1.05-ROUNDDOWN($G476*1.05,0)&gt;=1/3,1/3,0)),ROUNDDOWN($G476*1.05,0)))</f>
        <v>39.333333333333336</v>
      </c>
      <c r="J476" s="48"/>
      <c r="K476" s="48"/>
      <c r="L476" s="50"/>
      <c r="O476" s="46" t="str">
        <f>D476</f>
        <v>MNA/LAN</v>
      </c>
      <c r="P476" s="46" t="s">
        <v>370</v>
      </c>
    </row>
    <row r="477" spans="1:16" x14ac:dyDescent="0.2">
      <c r="A477" s="44" t="s">
        <v>82</v>
      </c>
      <c r="B477" s="78">
        <v>19481</v>
      </c>
      <c r="C477" s="13" t="s">
        <v>1101</v>
      </c>
      <c r="D477" s="82" t="s">
        <v>69</v>
      </c>
      <c r="E477" s="47" t="s">
        <v>15</v>
      </c>
      <c r="F477" s="13">
        <v>0</v>
      </c>
      <c r="G477" s="70">
        <v>58</v>
      </c>
      <c r="H477" s="51">
        <f>IF(LEFT(E477,2)="DH",1,IF(LEFT(E477,2)="CA",2,IF(LEFT(E477,2)="1B",3,IF(LEFT(E477,2)="2B",4,IF(LEFT(E477,2)="3B",5,IF(LEFT(E477,2)="SS",6,IF(LEFT(E477,2)="LF",7,IF(LEFT(E477,2)="CF",8,IF(LEFT(E477,2)="RF",9,IF(LEFT(E477,2)="SP",10,IF(LEFT(E477,2)="RP",11,12)))))))))))</f>
        <v>11</v>
      </c>
      <c r="I477" s="53">
        <f>IF($G477="NC","NC",IF(OR(LEFT(E477,2)="RP",LEFT(E477,2)="SP"),ROUNDDOWN($G477*1.05,0)+IF($G477*1.05-ROUNDDOWN($G477*1.05,0)&gt;=2/3,2/3,IF($G477*1.05-ROUNDDOWN($G477*1.05,0)&gt;=1/3,1/3,0)),ROUNDDOWN($G477*1.05,0)))</f>
        <v>60.666666666666664</v>
      </c>
      <c r="J477" s="48"/>
      <c r="K477" s="48"/>
      <c r="L477" s="50"/>
      <c r="O477" s="46" t="str">
        <f>D477</f>
        <v>OAA</v>
      </c>
    </row>
    <row r="478" spans="1:16" x14ac:dyDescent="0.2">
      <c r="A478" s="44" t="s">
        <v>82</v>
      </c>
      <c r="B478" s="78">
        <v>19677</v>
      </c>
      <c r="C478" s="13" t="s">
        <v>1125</v>
      </c>
      <c r="D478" s="76" t="str">
        <f>P478</f>
        <v>BAL/NYN</v>
      </c>
      <c r="E478" s="47" t="s">
        <v>15</v>
      </c>
      <c r="F478" s="13">
        <v>0</v>
      </c>
      <c r="G478" s="70">
        <v>60.33</v>
      </c>
      <c r="H478" s="47">
        <f>IF(LEFT(E478,2)="DH",1,IF(LEFT(E478,2)="CA",2,IF(LEFT(E478,2)="1B",3,IF(LEFT(E478,2)="2B",4,IF(LEFT(E478,2)="3B",5,IF(LEFT(E478,2)="SS",6,IF(LEFT(E478,2)="LF",7,IF(LEFT(E478,2)="CF",8,IF(LEFT(E478,2)="RF",9,IF(LEFT(E478,2)="SP",10,IF(LEFT(E478,2)="RP",11,12)))))))))))</f>
        <v>11</v>
      </c>
      <c r="I478" s="53">
        <f>IF($G478="NC","NC",IF(OR(LEFT(E478,2)="RP",LEFT(E478,2)="SP"),ROUNDDOWN($G478*1.05,0)+IF($G478*1.05-ROUNDDOWN($G478*1.05,0)&gt;=2/3,2/3,IF($G478*1.05-ROUNDDOWN($G478*1.05,0)&gt;=1/3,1/3,0)),ROUNDDOWN($G478*1.05,0)))</f>
        <v>63.333333333333336</v>
      </c>
      <c r="J478" s="48"/>
      <c r="K478" s="48"/>
      <c r="L478" s="50"/>
      <c r="O478" s="46" t="str">
        <f>D478</f>
        <v>BAL/NYN</v>
      </c>
      <c r="P478" s="46" t="s">
        <v>416</v>
      </c>
    </row>
    <row r="479" spans="1:16" x14ac:dyDescent="0.2">
      <c r="A479" s="44" t="s">
        <v>82</v>
      </c>
      <c r="B479" s="78">
        <v>20271</v>
      </c>
      <c r="C479" s="13" t="s">
        <v>1215</v>
      </c>
      <c r="D479" s="82" t="s">
        <v>17</v>
      </c>
      <c r="E479" s="47" t="s">
        <v>15</v>
      </c>
      <c r="F479" s="13">
        <v>0</v>
      </c>
      <c r="G479" s="70">
        <v>37</v>
      </c>
      <c r="H479" s="47">
        <f>IF(LEFT(E479,2)="DH",1,IF(LEFT(E479,2)="CA",2,IF(LEFT(E479,2)="1B",3,IF(LEFT(E479,2)="2B",4,IF(LEFT(E479,2)="3B",5,IF(LEFT(E479,2)="SS",6,IF(LEFT(E479,2)="LF",7,IF(LEFT(E479,2)="CF",8,IF(LEFT(E479,2)="RF",9,IF(LEFT(E479,2)="SP",10,IF(LEFT(E479,2)="RP",11,12)))))))))))</f>
        <v>11</v>
      </c>
      <c r="I479" s="53">
        <f>IF($G479="NC","NC",IF(OR(LEFT(E479,2)="RP",LEFT(E479,2)="SP"),ROUNDDOWN($G479*1.05,0)+IF($G479*1.05-ROUNDDOWN($G479*1.05,0)&gt;=2/3,2/3,IF($G479*1.05-ROUNDDOWN($G479*1.05,0)&gt;=1/3,1/3,0)),ROUNDDOWN($G479*1.05,0)))</f>
        <v>38.666666666666664</v>
      </c>
      <c r="J479" s="48"/>
      <c r="K479" s="49"/>
      <c r="L479" s="50"/>
      <c r="O479" s="46" t="str">
        <f>D479</f>
        <v>ATN</v>
      </c>
    </row>
    <row r="480" spans="1:16" x14ac:dyDescent="0.2">
      <c r="A480" s="44" t="s">
        <v>82</v>
      </c>
      <c r="B480" s="78">
        <v>24978</v>
      </c>
      <c r="C480" s="13" t="s">
        <v>1554</v>
      </c>
      <c r="D480" s="82" t="s">
        <v>124</v>
      </c>
      <c r="E480" s="47" t="s">
        <v>15</v>
      </c>
      <c r="F480" s="13">
        <v>0</v>
      </c>
      <c r="G480" s="70">
        <v>29.33</v>
      </c>
      <c r="H480" s="47">
        <f>IF(LEFT(E480,2)="DH",1,IF(LEFT(E480,2)="CA",2,IF(LEFT(E480,2)="1B",3,IF(LEFT(E480,2)="2B",4,IF(LEFT(E480,2)="3B",5,IF(LEFT(E480,2)="SS",6,IF(LEFT(E480,2)="LF",7,IF(LEFT(E480,2)="CF",8,IF(LEFT(E480,2)="RF",9,IF(LEFT(E480,2)="SP",10,IF(LEFT(E480,2)="RP",11,12)))))))))))</f>
        <v>11</v>
      </c>
      <c r="I480" s="53">
        <f>IF($G480="NC","NC",IF(OR(LEFT(E480,2)="RP",LEFT(E480,2)="SP"),ROUNDDOWN($G480*1.05,0)+IF($G480*1.05-ROUNDDOWN($G480*1.05,0)&gt;=2/3,2/3,IF($G480*1.05-ROUNDDOWN($G480*1.05,0)&gt;=1/3,1/3,0)),ROUNDDOWN($G480*1.05,0)))</f>
        <v>30.666666666666668</v>
      </c>
      <c r="J480" s="48"/>
      <c r="K480" s="48"/>
      <c r="L480" s="50"/>
      <c r="O480" s="46" t="str">
        <f>D480</f>
        <v>CLA</v>
      </c>
    </row>
    <row r="481" spans="1:16" x14ac:dyDescent="0.2">
      <c r="A481" s="44" t="s">
        <v>82</v>
      </c>
      <c r="B481" s="78">
        <v>30250</v>
      </c>
      <c r="C481" s="13" t="s">
        <v>1960</v>
      </c>
      <c r="D481" s="82" t="s">
        <v>64</v>
      </c>
      <c r="E481" s="47" t="s">
        <v>15</v>
      </c>
      <c r="F481" s="13">
        <v>0</v>
      </c>
      <c r="G481" s="70">
        <v>29.33</v>
      </c>
      <c r="H481" s="47">
        <f>IF(LEFT(E481,2)="DH",1,IF(LEFT(E481,2)="CA",2,IF(LEFT(E481,2)="1B",3,IF(LEFT(E481,2)="2B",4,IF(LEFT(E481,2)="3B",5,IF(LEFT(E481,2)="SS",6,IF(LEFT(E481,2)="LF",7,IF(LEFT(E481,2)="CF",8,IF(LEFT(E481,2)="RF",9,IF(LEFT(E481,2)="SP",10,IF(LEFT(E481,2)="RP",11,12)))))))))))</f>
        <v>11</v>
      </c>
      <c r="I481" s="53">
        <f>IF($G481="NC","NC",IF(OR(LEFT(E481,2)="RP",LEFT(E481,2)="SP"),ROUNDDOWN($G481*1.05,0)+IF($G481*1.05-ROUNDDOWN($G481*1.05,0)&gt;=2/3,2/3,IF($G481*1.05-ROUNDDOWN($G481*1.05,0)&gt;=1/3,1/3,0)),ROUNDDOWN($G481*1.05,0)))</f>
        <v>30.666666666666668</v>
      </c>
      <c r="J481" s="48"/>
      <c r="K481" s="49"/>
      <c r="L481" s="50"/>
      <c r="O481" s="46" t="str">
        <f>D481</f>
        <v>CON</v>
      </c>
    </row>
    <row r="482" spans="1:16" x14ac:dyDescent="0.2">
      <c r="A482" s="44" t="s">
        <v>82</v>
      </c>
      <c r="B482" s="78">
        <v>33838</v>
      </c>
      <c r="C482" s="13" t="s">
        <v>2078</v>
      </c>
      <c r="D482" s="82" t="s">
        <v>120</v>
      </c>
      <c r="E482" s="47" t="s">
        <v>528</v>
      </c>
      <c r="F482" s="13">
        <v>1</v>
      </c>
      <c r="G482" s="70">
        <v>73</v>
      </c>
      <c r="H482" s="47">
        <f>IF(LEFT(E482,2)="DH",1,IF(LEFT(E482,2)="CA",2,IF(LEFT(E482,2)="1B",3,IF(LEFT(E482,2)="2B",4,IF(LEFT(E482,2)="3B",5,IF(LEFT(E482,2)="SS",6,IF(LEFT(E482,2)="LF",7,IF(LEFT(E482,2)="CF",8,IF(LEFT(E482,2)="RF",9,IF(LEFT(E482,2)="SP",10,IF(LEFT(E482,2)="RP",11,12)))))))))))</f>
        <v>11</v>
      </c>
      <c r="I482" s="53">
        <f>IF($G482="NC","NC",IF(OR(LEFT(E482,2)="RP",LEFT(E482,2)="SP"),ROUNDDOWN($G482*1.05,0)+IF($G482*1.05-ROUNDDOWN($G482*1.05,0)&gt;=2/3,2/3,IF($G482*1.05-ROUNDDOWN($G482*1.05,0)&gt;=1/3,1/3,0)),ROUNDDOWN($G482*1.05,0)))</f>
        <v>76.333333333333329</v>
      </c>
      <c r="J482" s="48"/>
      <c r="K482" s="49"/>
      <c r="L482" s="50"/>
      <c r="O482" s="46" t="str">
        <f>D482</f>
        <v>TOA</v>
      </c>
    </row>
    <row r="483" spans="1:16" x14ac:dyDescent="0.2">
      <c r="A483" s="44" t="s">
        <v>156</v>
      </c>
      <c r="B483" s="55">
        <v>24618</v>
      </c>
      <c r="C483" s="13" t="s">
        <v>1530</v>
      </c>
      <c r="D483" s="84" t="s">
        <v>123</v>
      </c>
      <c r="E483" s="47" t="s">
        <v>165</v>
      </c>
      <c r="F483" s="48"/>
      <c r="G483" s="69">
        <v>406</v>
      </c>
      <c r="H483" s="47">
        <f>IF(LEFT(E483,2)="DH",1,IF(LEFT(E483,2)="CA",2,IF(LEFT(E483,2)="1B",3,IF(LEFT(E483,2)="2B",4,IF(LEFT(E483,2)="3B",5,IF(LEFT(E483,2)="SS",6,IF(LEFT(E483,2)="LF",7,IF(LEFT(E483,2)="CF",8,IF(LEFT(E483,2)="RF",9,IF(LEFT(E483,2)="SP",10,IF(LEFT(E483,2)="RP",11,12)))))))))))</f>
        <v>2</v>
      </c>
      <c r="I483" s="53">
        <f>IF($G483="NC","NC",IF(OR(LEFT(E483,2)="RP",LEFT(E483,2)="SP"),ROUNDDOWN($G483*1.05,0)+IF($G483*1.05-ROUNDDOWN($G483*1.05,0)&gt;=2/3,2/3,IF($G483*1.05-ROUNDDOWN($G483*1.05,0)&gt;=1/3,1/3,0)),ROUNDDOWN($G483*1.05,0)))</f>
        <v>426</v>
      </c>
      <c r="J483" s="48"/>
      <c r="K483" s="48"/>
      <c r="L483" s="50"/>
      <c r="O483" s="46" t="str">
        <f>D483</f>
        <v>MNA</v>
      </c>
    </row>
    <row r="484" spans="1:16" x14ac:dyDescent="0.2">
      <c r="A484" s="44" t="s">
        <v>156</v>
      </c>
      <c r="B484" s="55">
        <v>29844</v>
      </c>
      <c r="C484" s="13" t="s">
        <v>1900</v>
      </c>
      <c r="D484" s="84" t="s">
        <v>140</v>
      </c>
      <c r="E484" s="47" t="s">
        <v>326</v>
      </c>
      <c r="F484" s="48"/>
      <c r="G484" s="69">
        <v>332</v>
      </c>
      <c r="H484" s="47">
        <f>IF(LEFT(E484,2)="DH",1,IF(LEFT(E484,2)="CA",2,IF(LEFT(E484,2)="1B",3,IF(LEFT(E484,2)="2B",4,IF(LEFT(E484,2)="3B",5,IF(LEFT(E484,2)="SS",6,IF(LEFT(E484,2)="LF",7,IF(LEFT(E484,2)="CF",8,IF(LEFT(E484,2)="RF",9,IF(LEFT(E484,2)="SP",10,IF(LEFT(E484,2)="RP",11,12)))))))))))</f>
        <v>2</v>
      </c>
      <c r="I484" s="53">
        <f>IF($G484="NC","NC",IF(OR(LEFT(E484,2)="RP",LEFT(E484,2)="SP"),ROUNDDOWN($G484*1.05,0)+IF($G484*1.05-ROUNDDOWN($G484*1.05,0)&gt;=2/3,2/3,IF($G484*1.05-ROUNDDOWN($G484*1.05,0)&gt;=1/3,1/3,0)),ROUNDDOWN($G484*1.05,0)))</f>
        <v>348</v>
      </c>
      <c r="J484" s="48"/>
      <c r="K484" s="49"/>
      <c r="L484" s="50"/>
      <c r="O484" s="46" t="str">
        <f>D484</f>
        <v>MMN</v>
      </c>
    </row>
    <row r="485" spans="1:16" x14ac:dyDescent="0.2">
      <c r="A485" s="44" t="s">
        <v>156</v>
      </c>
      <c r="B485" s="55">
        <v>18568</v>
      </c>
      <c r="C485" s="13" t="s">
        <v>1021</v>
      </c>
      <c r="D485" s="84" t="s">
        <v>11</v>
      </c>
      <c r="E485" s="47" t="s">
        <v>4</v>
      </c>
      <c r="F485" s="48"/>
      <c r="G485" s="69">
        <v>620</v>
      </c>
      <c r="H485" s="47">
        <f>IF(LEFT(E485,2)="DH",1,IF(LEFT(E485,2)="CA",2,IF(LEFT(E485,2)="1B",3,IF(LEFT(E485,2)="2B",4,IF(LEFT(E485,2)="3B",5,IF(LEFT(E485,2)="SS",6,IF(LEFT(E485,2)="LF",7,IF(LEFT(E485,2)="CF",8,IF(LEFT(E485,2)="RF",9,IF(LEFT(E485,2)="SP",10,IF(LEFT(E485,2)="RP",11,12)))))))))))</f>
        <v>3</v>
      </c>
      <c r="I485" s="53">
        <f>IF($G485="NC","NC",IF(OR(LEFT(E485,2)="RP",LEFT(E485,2)="SP"),ROUNDDOWN($G485*1.05,0)+IF($G485*1.05-ROUNDDOWN($G485*1.05,0)&gt;=2/3,2/3,IF($G485*1.05-ROUNDDOWN($G485*1.05,0)&gt;=1/3,1/3,0)),ROUNDDOWN($G485*1.05,0)))</f>
        <v>651</v>
      </c>
      <c r="J485" s="48"/>
      <c r="K485" s="49"/>
      <c r="L485" s="50"/>
      <c r="O485" s="46" t="str">
        <f>D485</f>
        <v>SDN</v>
      </c>
    </row>
    <row r="486" spans="1:16" x14ac:dyDescent="0.2">
      <c r="A486" s="44" t="s">
        <v>156</v>
      </c>
      <c r="B486" s="55">
        <v>20572</v>
      </c>
      <c r="C486" s="13" t="s">
        <v>1255</v>
      </c>
      <c r="D486" s="76" t="str">
        <f>P486</f>
        <v>PHN/MNA</v>
      </c>
      <c r="E486" s="51" t="s">
        <v>329</v>
      </c>
      <c r="F486" s="48"/>
      <c r="G486" s="69">
        <v>348</v>
      </c>
      <c r="H486" s="51">
        <f>IF(LEFT(E486,2)="DH",1,IF(LEFT(E486,2)="CA",2,IF(LEFT(E486,2)="1B",3,IF(LEFT(E486,2)="2B",4,IF(LEFT(E486,2)="3B",5,IF(LEFT(E486,2)="SS",6,IF(LEFT(E486,2)="LF",7,IF(LEFT(E486,2)="CF",8,IF(LEFT(E486,2)="RF",9,IF(LEFT(E486,2)="SP",10,IF(LEFT(E486,2)="RP",11,12)))))))))))</f>
        <v>3</v>
      </c>
      <c r="I486" s="53">
        <f>IF($G486="NC","NC",IF(OR(LEFT(E486,2)="RP",LEFT(E486,2)="SP"),ROUNDDOWN($G486*1.05,0)+IF($G486*1.05-ROUNDDOWN($G486*1.05,0)&gt;=2/3,2/3,IF($G486*1.05-ROUNDDOWN($G486*1.05,0)&gt;=1/3,1/3,0)),ROUNDDOWN($G486*1.05,0)))</f>
        <v>365</v>
      </c>
      <c r="J486" s="48"/>
      <c r="K486" s="48"/>
      <c r="L486" s="50"/>
      <c r="O486" s="46" t="str">
        <f>D486</f>
        <v>PHN/MNA</v>
      </c>
      <c r="P486" s="46" t="s">
        <v>447</v>
      </c>
    </row>
    <row r="487" spans="1:16" x14ac:dyDescent="0.2">
      <c r="A487" s="44" t="s">
        <v>156</v>
      </c>
      <c r="B487" s="55">
        <v>26536</v>
      </c>
      <c r="C487" s="13" t="s">
        <v>1721</v>
      </c>
      <c r="D487" s="84" t="s">
        <v>64</v>
      </c>
      <c r="E487" s="51" t="s">
        <v>4</v>
      </c>
      <c r="F487" s="52"/>
      <c r="G487" s="69">
        <v>139</v>
      </c>
      <c r="H487" s="51">
        <f>IF(LEFT(E487,2)="DH",1,IF(LEFT(E487,2)="CA",2,IF(LEFT(E487,2)="1B",3,IF(LEFT(E487,2)="2B",4,IF(LEFT(E487,2)="3B",5,IF(LEFT(E487,2)="SS",6,IF(LEFT(E487,2)="LF",7,IF(LEFT(E487,2)="CF",8,IF(LEFT(E487,2)="RF",9,IF(LEFT(E487,2)="SP",10,IF(LEFT(E487,2)="RP",11,12)))))))))))</f>
        <v>3</v>
      </c>
      <c r="I487" s="53">
        <f>IF($G487="NC","NC",IF(OR(LEFT(E487,2)="RP",LEFT(E487,2)="SP"),ROUNDDOWN($G487*1.05,0)+IF($G487*1.05-ROUNDDOWN($G487*1.05,0)&gt;=2/3,2/3,IF($G487*1.05-ROUNDDOWN($G487*1.05,0)&gt;=1/3,1/3,0)),ROUNDDOWN($G487*1.05,0)))</f>
        <v>145</v>
      </c>
      <c r="J487" s="48"/>
      <c r="K487" s="48"/>
      <c r="L487" s="50"/>
      <c r="O487" s="46" t="str">
        <f>D487</f>
        <v>CON</v>
      </c>
    </row>
    <row r="488" spans="1:16" x14ac:dyDescent="0.2">
      <c r="A488" s="44" t="s">
        <v>156</v>
      </c>
      <c r="B488" s="55">
        <v>27534</v>
      </c>
      <c r="C488" s="13" t="s">
        <v>1766</v>
      </c>
      <c r="D488" s="84" t="s">
        <v>123</v>
      </c>
      <c r="E488" s="47" t="s">
        <v>329</v>
      </c>
      <c r="F488" s="48"/>
      <c r="G488" s="69">
        <v>182</v>
      </c>
      <c r="H488" s="47">
        <f>IF(LEFT(E488,2)="DH",1,IF(LEFT(E488,2)="CA",2,IF(LEFT(E488,2)="1B",3,IF(LEFT(E488,2)="2B",4,IF(LEFT(E488,2)="3B",5,IF(LEFT(E488,2)="SS",6,IF(LEFT(E488,2)="LF",7,IF(LEFT(E488,2)="CF",8,IF(LEFT(E488,2)="RF",9,IF(LEFT(E488,2)="SP",10,IF(LEFT(E488,2)="RP",11,12)))))))))))</f>
        <v>3</v>
      </c>
      <c r="I488" s="53">
        <f>IF($G488="NC","NC",IF(OR(LEFT(E488,2)="RP",LEFT(E488,2)="SP"),ROUNDDOWN($G488*1.05,0)+IF($G488*1.05-ROUNDDOWN($G488*1.05,0)&gt;=2/3,2/3,IF($G488*1.05-ROUNDDOWN($G488*1.05,0)&gt;=1/3,1/3,0)),ROUNDDOWN($G488*1.05,0)))</f>
        <v>191</v>
      </c>
      <c r="J488" s="48"/>
      <c r="K488" s="49"/>
      <c r="L488" s="50"/>
      <c r="O488" s="46" t="str">
        <f>D488</f>
        <v>MNA</v>
      </c>
    </row>
    <row r="489" spans="1:16" x14ac:dyDescent="0.2">
      <c r="A489" s="44" t="s">
        <v>156</v>
      </c>
      <c r="B489" s="55">
        <v>18882</v>
      </c>
      <c r="C489" s="13" t="s">
        <v>1036</v>
      </c>
      <c r="D489" s="84" t="s">
        <v>73</v>
      </c>
      <c r="E489" s="47" t="s">
        <v>6</v>
      </c>
      <c r="F489" s="48"/>
      <c r="G489" s="69">
        <v>507</v>
      </c>
      <c r="H489" s="47">
        <f>IF(LEFT(E489,2)="DH",1,IF(LEFT(E489,2)="CA",2,IF(LEFT(E489,2)="1B",3,IF(LEFT(E489,2)="2B",4,IF(LEFT(E489,2)="3B",5,IF(LEFT(E489,2)="SS",6,IF(LEFT(E489,2)="LF",7,IF(LEFT(E489,2)="CF",8,IF(LEFT(E489,2)="RF",9,IF(LEFT(E489,2)="SP",10,IF(LEFT(E489,2)="RP",11,12)))))))))))</f>
        <v>4</v>
      </c>
      <c r="I489" s="53">
        <f>IF($G489="NC","NC",IF(OR(LEFT(E489,2)="RP",LEFT(E489,2)="SP"),ROUNDDOWN($G489*1.05,0)+IF($G489*1.05-ROUNDDOWN($G489*1.05,0)&gt;=2/3,2/3,IF($G489*1.05-ROUNDDOWN($G489*1.05,0)&gt;=1/3,1/3,0)),ROUNDDOWN($G489*1.05,0)))</f>
        <v>532</v>
      </c>
      <c r="J489" s="48"/>
      <c r="K489" s="49"/>
      <c r="L489" s="50"/>
      <c r="O489" s="46" t="str">
        <f>D489</f>
        <v>TBA</v>
      </c>
    </row>
    <row r="490" spans="1:16" x14ac:dyDescent="0.2">
      <c r="A490" s="44" t="s">
        <v>156</v>
      </c>
      <c r="B490" s="55">
        <v>33321</v>
      </c>
      <c r="C490" s="13" t="s">
        <v>2056</v>
      </c>
      <c r="D490" s="84" t="s">
        <v>123</v>
      </c>
      <c r="E490" s="47" t="s">
        <v>6</v>
      </c>
      <c r="F490" s="48"/>
      <c r="G490" s="69">
        <v>182</v>
      </c>
      <c r="H490" s="47">
        <f>IF(LEFT(E490,2)="DH",1,IF(LEFT(E490,2)="CA",2,IF(LEFT(E490,2)="1B",3,IF(LEFT(E490,2)="2B",4,IF(LEFT(E490,2)="3B",5,IF(LEFT(E490,2)="SS",6,IF(LEFT(E490,2)="LF",7,IF(LEFT(E490,2)="CF",8,IF(LEFT(E490,2)="RF",9,IF(LEFT(E490,2)="SP",10,IF(LEFT(E490,2)="RP",11,12)))))))))))</f>
        <v>4</v>
      </c>
      <c r="I490" s="53">
        <f>IF($G490="NC","NC",IF(OR(LEFT(E490,2)="RP",LEFT(E490,2)="SP"),ROUNDDOWN($G490*1.05,0)+IF($G490*1.05-ROUNDDOWN($G490*1.05,0)&gt;=2/3,2/3,IF($G490*1.05-ROUNDDOWN($G490*1.05,0)&gt;=1/3,1/3,0)),ROUNDDOWN($G490*1.05,0)))</f>
        <v>191</v>
      </c>
      <c r="J490" s="48"/>
      <c r="K490" s="48"/>
      <c r="L490" s="50"/>
      <c r="O490" s="46" t="str">
        <f>D490</f>
        <v>MNA</v>
      </c>
    </row>
    <row r="491" spans="1:16" x14ac:dyDescent="0.2">
      <c r="A491" s="44" t="s">
        <v>156</v>
      </c>
      <c r="B491" s="55">
        <v>20437</v>
      </c>
      <c r="C491" s="13" t="s">
        <v>1237</v>
      </c>
      <c r="D491" s="84" t="s">
        <v>123</v>
      </c>
      <c r="E491" s="47" t="s">
        <v>8</v>
      </c>
      <c r="F491" s="47"/>
      <c r="G491" s="69">
        <v>376</v>
      </c>
      <c r="H491" s="47">
        <f>IF(LEFT(E491,2)="DH",1,IF(LEFT(E491,2)="CA",2,IF(LEFT(E491,2)="1B",3,IF(LEFT(E491,2)="2B",4,IF(LEFT(E491,2)="3B",5,IF(LEFT(E491,2)="SS",6,IF(LEFT(E491,2)="LF",7,IF(LEFT(E491,2)="CF",8,IF(LEFT(E491,2)="RF",9,IF(LEFT(E491,2)="SP",10,IF(LEFT(E491,2)="RP",11,12)))))))))))</f>
        <v>5</v>
      </c>
      <c r="I491" s="53">
        <f>IF($G491="NC","NC",IF(OR(LEFT(E491,2)="RP",LEFT(E491,2)="SP"),ROUNDDOWN($G491*1.05,0)+IF($G491*1.05-ROUNDDOWN($G491*1.05,0)&gt;=2/3,2/3,IF($G491*1.05-ROUNDDOWN($G491*1.05,0)&gt;=1/3,1/3,0)),ROUNDDOWN($G491*1.05,0)))</f>
        <v>394</v>
      </c>
      <c r="J491" s="48"/>
      <c r="K491" s="49"/>
      <c r="L491" s="50"/>
      <c r="O491" s="46" t="str">
        <f>D491</f>
        <v>MNA</v>
      </c>
    </row>
    <row r="492" spans="1:16" x14ac:dyDescent="0.2">
      <c r="A492" s="44" t="s">
        <v>156</v>
      </c>
      <c r="B492" s="55">
        <v>16512</v>
      </c>
      <c r="C492" s="13" t="s">
        <v>883</v>
      </c>
      <c r="D492" s="76" t="str">
        <f>P492</f>
        <v>PIN/TOA</v>
      </c>
      <c r="E492" s="51" t="s">
        <v>125</v>
      </c>
      <c r="F492" s="48"/>
      <c r="G492" s="69">
        <v>431</v>
      </c>
      <c r="H492" s="51">
        <f>IF(LEFT(E492,2)="DH",1,IF(LEFT(E492,2)="CA",2,IF(LEFT(E492,2)="1B",3,IF(LEFT(E492,2)="2B",4,IF(LEFT(E492,2)="3B",5,IF(LEFT(E492,2)="SS",6,IF(LEFT(E492,2)="LF",7,IF(LEFT(E492,2)="CF",8,IF(LEFT(E492,2)="RF",9,IF(LEFT(E492,2)="SP",10,IF(LEFT(E492,2)="RP",11,12)))))))))))</f>
        <v>6</v>
      </c>
      <c r="I492" s="53">
        <f>IF($G492="NC","NC",IF(OR(LEFT(E492,2)="RP",LEFT(E492,2)="SP"),ROUNDDOWN($G492*1.05,0)+IF($G492*1.05-ROUNDDOWN($G492*1.05,0)&gt;=2/3,2/3,IF($G492*1.05-ROUNDDOWN($G492*1.05,0)&gt;=1/3,1/3,0)),ROUNDDOWN($G492*1.05,0)))</f>
        <v>452</v>
      </c>
      <c r="J492" s="48"/>
      <c r="K492" s="48"/>
      <c r="L492" s="50"/>
      <c r="O492" s="46" t="str">
        <f>D492</f>
        <v>PIN/TOA</v>
      </c>
      <c r="P492" s="46" t="s">
        <v>422</v>
      </c>
    </row>
    <row r="493" spans="1:16" x14ac:dyDescent="0.2">
      <c r="A493" s="44" t="s">
        <v>156</v>
      </c>
      <c r="B493" s="55">
        <v>31595</v>
      </c>
      <c r="C493" s="13" t="s">
        <v>1999</v>
      </c>
      <c r="D493" s="84" t="s">
        <v>123</v>
      </c>
      <c r="E493" s="47" t="s">
        <v>343</v>
      </c>
      <c r="F493" s="48"/>
      <c r="G493" s="69">
        <v>487</v>
      </c>
      <c r="H493" s="47">
        <f>IF(LEFT(E493,2)="DH",1,IF(LEFT(E493,2)="CA",2,IF(LEFT(E493,2)="1B",3,IF(LEFT(E493,2)="2B",4,IF(LEFT(E493,2)="3B",5,IF(LEFT(E493,2)="SS",6,IF(LEFT(E493,2)="LF",7,IF(LEFT(E493,2)="CF",8,IF(LEFT(E493,2)="RF",9,IF(LEFT(E493,2)="SP",10,IF(LEFT(E493,2)="RP",11,12)))))))))))</f>
        <v>6</v>
      </c>
      <c r="I493" s="53">
        <f>IF($G493="NC","NC",IF(OR(LEFT(E493,2)="RP",LEFT(E493,2)="SP"),ROUNDDOWN($G493*1.05,0)+IF($G493*1.05-ROUNDDOWN($G493*1.05,0)&gt;=2/3,2/3,IF($G493*1.05-ROUNDDOWN($G493*1.05,0)&gt;=1/3,1/3,0)),ROUNDDOWN($G493*1.05,0)))</f>
        <v>511</v>
      </c>
      <c r="J493" s="48"/>
      <c r="K493" s="48"/>
      <c r="L493" s="50"/>
      <c r="O493" s="46" t="str">
        <f>D493</f>
        <v>MNA</v>
      </c>
    </row>
    <row r="494" spans="1:16" x14ac:dyDescent="0.2">
      <c r="A494" s="44" t="s">
        <v>156</v>
      </c>
      <c r="B494" s="55">
        <v>2967</v>
      </c>
      <c r="C494" s="13" t="s">
        <v>543</v>
      </c>
      <c r="D494" s="84" t="s">
        <v>5</v>
      </c>
      <c r="E494" s="47" t="s">
        <v>10</v>
      </c>
      <c r="F494" s="48"/>
      <c r="G494" s="69">
        <v>392</v>
      </c>
      <c r="H494" s="47">
        <f>IF(LEFT(E494,2)="DH",1,IF(LEFT(E494,2)="CA",2,IF(LEFT(E494,2)="1B",3,IF(LEFT(E494,2)="2B",4,IF(LEFT(E494,2)="3B",5,IF(LEFT(E494,2)="SS",6,IF(LEFT(E494,2)="LF",7,IF(LEFT(E494,2)="CF",8,IF(LEFT(E494,2)="RF",9,IF(LEFT(E494,2)="SP",10,IF(LEFT(E494,2)="RP",11,12)))))))))))</f>
        <v>7</v>
      </c>
      <c r="I494" s="53">
        <f>IF($G494="NC","NC",IF(OR(LEFT(E494,2)="RP",LEFT(E494,2)="SP"),ROUNDDOWN($G494*1.05,0)+IF($G494*1.05-ROUNDDOWN($G494*1.05,0)&gt;=2/3,2/3,IF($G494*1.05-ROUNDDOWN($G494*1.05,0)&gt;=1/3,1/3,0)),ROUNDDOWN($G494*1.05,0)))</f>
        <v>411</v>
      </c>
      <c r="J494" s="48"/>
      <c r="K494" s="48"/>
      <c r="L494" s="50"/>
      <c r="O494" s="46" t="str">
        <f>D494</f>
        <v>PIN</v>
      </c>
    </row>
    <row r="495" spans="1:16" x14ac:dyDescent="0.2">
      <c r="A495" s="44" t="s">
        <v>156</v>
      </c>
      <c r="B495" s="55">
        <v>20126</v>
      </c>
      <c r="C495" s="13" t="s">
        <v>1203</v>
      </c>
      <c r="D495" s="84" t="s">
        <v>23</v>
      </c>
      <c r="E495" s="47" t="s">
        <v>10</v>
      </c>
      <c r="F495" s="48"/>
      <c r="G495" s="69">
        <v>217</v>
      </c>
      <c r="H495" s="47">
        <f>IF(LEFT(E495,2)="DH",1,IF(LEFT(E495,2)="CA",2,IF(LEFT(E495,2)="1B",3,IF(LEFT(E495,2)="2B",4,IF(LEFT(E495,2)="3B",5,IF(LEFT(E495,2)="SS",6,IF(LEFT(E495,2)="LF",7,IF(LEFT(E495,2)="CF",8,IF(LEFT(E495,2)="RF",9,IF(LEFT(E495,2)="SP",10,IF(LEFT(E495,2)="RP",11,12)))))))))))</f>
        <v>7</v>
      </c>
      <c r="I495" s="53">
        <f>IF($G495="NC","NC",IF(OR(LEFT(E495,2)="RP",LEFT(E495,2)="SP"),ROUNDDOWN($G495*1.05,0)+IF($G495*1.05-ROUNDDOWN($G495*1.05,0)&gt;=2/3,2/3,IF($G495*1.05-ROUNDDOWN($G495*1.05,0)&gt;=1/3,1/3,0)),ROUNDDOWN($G495*1.05,0)))</f>
        <v>227</v>
      </c>
      <c r="J495" s="48"/>
      <c r="K495" s="49"/>
      <c r="L495" s="50"/>
      <c r="O495" s="46" t="str">
        <f>D495</f>
        <v>BAA</v>
      </c>
    </row>
    <row r="496" spans="1:16" x14ac:dyDescent="0.2">
      <c r="A496" s="44" t="s">
        <v>156</v>
      </c>
      <c r="B496" s="55">
        <v>22842</v>
      </c>
      <c r="C496" s="13" t="s">
        <v>1425</v>
      </c>
      <c r="D496" s="84" t="s">
        <v>5</v>
      </c>
      <c r="E496" s="51" t="s">
        <v>518</v>
      </c>
      <c r="F496" s="52"/>
      <c r="G496" s="69">
        <v>216</v>
      </c>
      <c r="H496" s="51">
        <f>IF(LEFT(E496,2)="DH",1,IF(LEFT(E496,2)="CA",2,IF(LEFT(E496,2)="1B",3,IF(LEFT(E496,2)="2B",4,IF(LEFT(E496,2)="3B",5,IF(LEFT(E496,2)="SS",6,IF(LEFT(E496,2)="LF",7,IF(LEFT(E496,2)="CF",8,IF(LEFT(E496,2)="RF",9,IF(LEFT(E496,2)="SP",10,IF(LEFT(E496,2)="RP",11,12)))))))))))</f>
        <v>7</v>
      </c>
      <c r="I496" s="53">
        <f>IF($G496="NC","NC",IF(OR(LEFT(E496,2)="RP",LEFT(E496,2)="SP"),ROUNDDOWN($G496*1.05,0)+IF($G496*1.05-ROUNDDOWN($G496*1.05,0)&gt;=2/3,2/3,IF($G496*1.05-ROUNDDOWN($G496*1.05,0)&gt;=1/3,1/3,0)),ROUNDDOWN($G496*1.05,0)))</f>
        <v>226</v>
      </c>
      <c r="J496" s="48"/>
      <c r="K496" s="48"/>
      <c r="L496" s="50"/>
      <c r="O496" s="46" t="str">
        <f>D496</f>
        <v>PIN</v>
      </c>
    </row>
    <row r="497" spans="1:16" x14ac:dyDescent="0.2">
      <c r="A497" s="44" t="s">
        <v>156</v>
      </c>
      <c r="B497" s="55">
        <v>26599</v>
      </c>
      <c r="C497" s="13" t="s">
        <v>1725</v>
      </c>
      <c r="D497" s="84" t="s">
        <v>120</v>
      </c>
      <c r="E497" s="47" t="s">
        <v>10</v>
      </c>
      <c r="F497" s="48"/>
      <c r="G497" s="69">
        <v>100</v>
      </c>
      <c r="H497" s="47">
        <f>IF(LEFT(E497,2)="DH",1,IF(LEFT(E497,2)="CA",2,IF(LEFT(E497,2)="1B",3,IF(LEFT(E497,2)="2B",4,IF(LEFT(E497,2)="3B",5,IF(LEFT(E497,2)="SS",6,IF(LEFT(E497,2)="LF",7,IF(LEFT(E497,2)="CF",8,IF(LEFT(E497,2)="RF",9,IF(LEFT(E497,2)="SP",10,IF(LEFT(E497,2)="RP",11,12)))))))))))</f>
        <v>7</v>
      </c>
      <c r="I497" s="53">
        <f>IF($G497="NC","NC",IF(OR(LEFT(E497,2)="RP",LEFT(E497,2)="SP"),ROUNDDOWN($G497*1.05,0)+IF($G497*1.05-ROUNDDOWN($G497*1.05,0)&gt;=2/3,2/3,IF($G497*1.05-ROUNDDOWN($G497*1.05,0)&gt;=1/3,1/3,0)),ROUNDDOWN($G497*1.05,0)))</f>
        <v>105</v>
      </c>
      <c r="J497" s="48"/>
      <c r="K497" s="48"/>
      <c r="L497" s="50"/>
      <c r="O497" s="46" t="str">
        <f>D497</f>
        <v>TOA</v>
      </c>
    </row>
    <row r="498" spans="1:16" x14ac:dyDescent="0.2">
      <c r="A498" s="44" t="s">
        <v>156</v>
      </c>
      <c r="B498" s="55">
        <v>27462</v>
      </c>
      <c r="C498" s="13" t="s">
        <v>1735</v>
      </c>
      <c r="D498" s="84" t="s">
        <v>123</v>
      </c>
      <c r="E498" s="47" t="s">
        <v>10</v>
      </c>
      <c r="F498" s="48"/>
      <c r="G498" s="69">
        <v>156</v>
      </c>
      <c r="H498" s="47">
        <f>IF(LEFT(E498,2)="DH",1,IF(LEFT(E498,2)="CA",2,IF(LEFT(E498,2)="1B",3,IF(LEFT(E498,2)="2B",4,IF(LEFT(E498,2)="3B",5,IF(LEFT(E498,2)="SS",6,IF(LEFT(E498,2)="LF",7,IF(LEFT(E498,2)="CF",8,IF(LEFT(E498,2)="RF",9,IF(LEFT(E498,2)="SP",10,IF(LEFT(E498,2)="RP",11,12)))))))))))</f>
        <v>7</v>
      </c>
      <c r="I498" s="53">
        <f>IF($G498="NC","NC",IF(OR(LEFT(E498,2)="RP",LEFT(E498,2)="SP"),ROUNDDOWN($G498*1.05,0)+IF($G498*1.05-ROUNDDOWN($G498*1.05,0)&gt;=2/3,2/3,IF($G498*1.05-ROUNDDOWN($G498*1.05,0)&gt;=1/3,1/3,0)),ROUNDDOWN($G498*1.05,0)))</f>
        <v>163</v>
      </c>
      <c r="J498" s="48"/>
      <c r="K498" s="49"/>
      <c r="L498" s="50"/>
      <c r="O498" s="46" t="str">
        <f>D498</f>
        <v>MNA</v>
      </c>
    </row>
    <row r="499" spans="1:16" x14ac:dyDescent="0.2">
      <c r="A499" s="44" t="s">
        <v>156</v>
      </c>
      <c r="B499" s="55">
        <v>14161</v>
      </c>
      <c r="C499" s="13" t="s">
        <v>756</v>
      </c>
      <c r="D499" s="84" t="s">
        <v>123</v>
      </c>
      <c r="E499" s="47" t="s">
        <v>20</v>
      </c>
      <c r="F499" s="48"/>
      <c r="G499" s="69">
        <v>488</v>
      </c>
      <c r="H499" s="47">
        <f>IF(LEFT(E499,2)="DH",1,IF(LEFT(E499,2)="CA",2,IF(LEFT(E499,2)="1B",3,IF(LEFT(E499,2)="2B",4,IF(LEFT(E499,2)="3B",5,IF(LEFT(E499,2)="SS",6,IF(LEFT(E499,2)="LF",7,IF(LEFT(E499,2)="CF",8,IF(LEFT(E499,2)="RF",9,IF(LEFT(E499,2)="SP",10,IF(LEFT(E499,2)="RP",11,12)))))))))))</f>
        <v>8</v>
      </c>
      <c r="I499" s="53">
        <f>IF($G499="NC","NC",IF(OR(LEFT(E499,2)="RP",LEFT(E499,2)="SP"),ROUNDDOWN($G499*1.05,0)+IF($G499*1.05-ROUNDDOWN($G499*1.05,0)&gt;=2/3,2/3,IF($G499*1.05-ROUNDDOWN($G499*1.05,0)&gt;=1/3,1/3,0)),ROUNDDOWN($G499*1.05,0)))</f>
        <v>512</v>
      </c>
      <c r="J499" s="48"/>
      <c r="K499" s="48"/>
      <c r="L499" s="50"/>
      <c r="O499" s="46" t="str">
        <f>D499</f>
        <v>MNA</v>
      </c>
    </row>
    <row r="500" spans="1:16" x14ac:dyDescent="0.2">
      <c r="A500" s="44" t="s">
        <v>156</v>
      </c>
      <c r="B500" s="55">
        <v>10243</v>
      </c>
      <c r="C500" s="13" t="s">
        <v>606</v>
      </c>
      <c r="D500" s="76" t="str">
        <f>P500</f>
        <v>ARN/KCA</v>
      </c>
      <c r="E500" s="47" t="s">
        <v>12</v>
      </c>
      <c r="F500" s="48"/>
      <c r="G500" s="69">
        <v>272</v>
      </c>
      <c r="H500" s="47">
        <f>IF(LEFT(E500,2)="DH",1,IF(LEFT(E500,2)="CA",2,IF(LEFT(E500,2)="1B",3,IF(LEFT(E500,2)="2B",4,IF(LEFT(E500,2)="3B",5,IF(LEFT(E500,2)="SS",6,IF(LEFT(E500,2)="LF",7,IF(LEFT(E500,2)="CF",8,IF(LEFT(E500,2)="RF",9,IF(LEFT(E500,2)="SP",10,IF(LEFT(E500,2)="RP",11,12)))))))))))</f>
        <v>9</v>
      </c>
      <c r="I500" s="53">
        <f>IF($G500="NC","NC",IF(OR(LEFT(E500,2)="RP",LEFT(E500,2)="SP"),ROUNDDOWN($G500*1.05,0)+IF($G500*1.05-ROUNDDOWN($G500*1.05,0)&gt;=2/3,2/3,IF($G500*1.05-ROUNDDOWN($G500*1.05,0)&gt;=1/3,1/3,0)),ROUNDDOWN($G500*1.05,0)))</f>
        <v>285</v>
      </c>
      <c r="J500" s="48"/>
      <c r="K500" s="49"/>
      <c r="L500" s="50"/>
      <c r="O500" s="46" t="str">
        <f>D500</f>
        <v>ARN/KCA</v>
      </c>
      <c r="P500" s="46" t="s">
        <v>477</v>
      </c>
    </row>
    <row r="501" spans="1:16" x14ac:dyDescent="0.2">
      <c r="A501" s="44" t="s">
        <v>156</v>
      </c>
      <c r="B501" s="55">
        <v>14551</v>
      </c>
      <c r="C501" s="13" t="s">
        <v>773</v>
      </c>
      <c r="D501" s="84" t="s">
        <v>120</v>
      </c>
      <c r="E501" s="47" t="s">
        <v>12</v>
      </c>
      <c r="F501" s="48"/>
      <c r="G501" s="69">
        <v>194</v>
      </c>
      <c r="H501" s="47">
        <f>IF(LEFT(E501,2)="DH",1,IF(LEFT(E501,2)="CA",2,IF(LEFT(E501,2)="1B",3,IF(LEFT(E501,2)="2B",4,IF(LEFT(E501,2)="3B",5,IF(LEFT(E501,2)="SS",6,IF(LEFT(E501,2)="LF",7,IF(LEFT(E501,2)="CF",8,IF(LEFT(E501,2)="RF",9,IF(LEFT(E501,2)="SP",10,IF(LEFT(E501,2)="RP",11,12)))))))))))</f>
        <v>9</v>
      </c>
      <c r="I501" s="53">
        <f>IF($G501="NC","NC",IF(OR(LEFT(E501,2)="RP",LEFT(E501,2)="SP"),ROUNDDOWN($G501*1.05,0)+IF($G501*1.05-ROUNDDOWN($G501*1.05,0)&gt;=2/3,2/3,IF($G501*1.05-ROUNDDOWN($G501*1.05,0)&gt;=1/3,1/3,0)),ROUNDDOWN($G501*1.05,0)))</f>
        <v>203</v>
      </c>
      <c r="J501" s="48"/>
      <c r="K501" s="49"/>
      <c r="L501" s="50"/>
      <c r="O501" s="46" t="str">
        <f>D501</f>
        <v>TOA</v>
      </c>
    </row>
    <row r="502" spans="1:16" x14ac:dyDescent="0.2">
      <c r="A502" s="44" t="s">
        <v>156</v>
      </c>
      <c r="B502" s="55">
        <v>20529</v>
      </c>
      <c r="C502" s="13" t="s">
        <v>1246</v>
      </c>
      <c r="D502" s="84" t="s">
        <v>124</v>
      </c>
      <c r="E502" s="47" t="s">
        <v>127</v>
      </c>
      <c r="F502" s="48"/>
      <c r="G502" s="69">
        <v>355</v>
      </c>
      <c r="H502" s="47">
        <f>IF(LEFT(E502,2)="DH",1,IF(LEFT(E502,2)="CA",2,IF(LEFT(E502,2)="1B",3,IF(LEFT(E502,2)="2B",4,IF(LEFT(E502,2)="3B",5,IF(LEFT(E502,2)="SS",6,IF(LEFT(E502,2)="LF",7,IF(LEFT(E502,2)="CF",8,IF(LEFT(E502,2)="RF",9,IF(LEFT(E502,2)="SP",10,IF(LEFT(E502,2)="RP",11,12)))))))))))</f>
        <v>9</v>
      </c>
      <c r="I502" s="53">
        <f>IF($G502="NC","NC",IF(OR(LEFT(E502,2)="RP",LEFT(E502,2)="SP"),ROUNDDOWN($G502*1.05,0)+IF($G502*1.05-ROUNDDOWN($G502*1.05,0)&gt;=2/3,2/3,IF($G502*1.05-ROUNDDOWN($G502*1.05,0)&gt;=1/3,1/3,0)),ROUNDDOWN($G502*1.05,0)))</f>
        <v>372</v>
      </c>
      <c r="J502" s="48"/>
      <c r="K502" s="48"/>
      <c r="L502" s="50"/>
      <c r="O502" s="46" t="str">
        <f>D502</f>
        <v>CLA</v>
      </c>
    </row>
    <row r="503" spans="1:16" x14ac:dyDescent="0.2">
      <c r="A503" s="44" t="s">
        <v>156</v>
      </c>
      <c r="B503" s="55">
        <v>21853</v>
      </c>
      <c r="C503" s="13" t="s">
        <v>1347</v>
      </c>
      <c r="D503" s="84" t="s">
        <v>71</v>
      </c>
      <c r="E503" s="47" t="s">
        <v>21</v>
      </c>
      <c r="F503" s="48"/>
      <c r="G503" s="69">
        <v>230</v>
      </c>
      <c r="H503" s="47">
        <f>IF(LEFT(E503,2)="DH",1,IF(LEFT(E503,2)="CA",2,IF(LEFT(E503,2)="1B",3,IF(LEFT(E503,2)="2B",4,IF(LEFT(E503,2)="3B",5,IF(LEFT(E503,2)="SS",6,IF(LEFT(E503,2)="LF",7,IF(LEFT(E503,2)="CF",8,IF(LEFT(E503,2)="RF",9,IF(LEFT(E503,2)="SP",10,IF(LEFT(E503,2)="RP",11,12)))))))))))</f>
        <v>9</v>
      </c>
      <c r="I503" s="53">
        <f>IF($G503="NC","NC",IF(OR(LEFT(E503,2)="RP",LEFT(E503,2)="SP"),ROUNDDOWN($G503*1.05,0)+IF($G503*1.05-ROUNDDOWN($G503*1.05,0)&gt;=2/3,2/3,IF($G503*1.05-ROUNDDOWN($G503*1.05,0)&gt;=1/3,1/3,0)),ROUNDDOWN($G503*1.05,0)))</f>
        <v>241</v>
      </c>
      <c r="J503" s="48"/>
      <c r="K503" s="48"/>
      <c r="L503" s="50"/>
      <c r="O503" s="46" t="str">
        <f>D503</f>
        <v>CIN</v>
      </c>
    </row>
    <row r="504" spans="1:16" x14ac:dyDescent="0.2">
      <c r="A504" s="44" t="s">
        <v>156</v>
      </c>
      <c r="B504" s="55">
        <v>26466</v>
      </c>
      <c r="C504" s="13" t="s">
        <v>1716</v>
      </c>
      <c r="D504" s="84" t="s">
        <v>123</v>
      </c>
      <c r="E504" s="47" t="s">
        <v>12</v>
      </c>
      <c r="F504" s="47"/>
      <c r="G504" s="69">
        <v>336</v>
      </c>
      <c r="H504" s="47">
        <f>IF(LEFT(E504,2)="DH",1,IF(LEFT(E504,2)="CA",2,IF(LEFT(E504,2)="1B",3,IF(LEFT(E504,2)="2B",4,IF(LEFT(E504,2)="3B",5,IF(LEFT(E504,2)="SS",6,IF(LEFT(E504,2)="LF",7,IF(LEFT(E504,2)="CF",8,IF(LEFT(E504,2)="RF",9,IF(LEFT(E504,2)="SP",10,IF(LEFT(E504,2)="RP",11,12)))))))))))</f>
        <v>9</v>
      </c>
      <c r="I504" s="53">
        <f>IF($G504="NC","NC",IF(OR(LEFT(E504,2)="RP",LEFT(E504,2)="SP"),ROUNDDOWN($G504*1.05,0)+IF($G504*1.05-ROUNDDOWN($G504*1.05,0)&gt;=2/3,2/3,IF($G504*1.05-ROUNDDOWN($G504*1.05,0)&gt;=1/3,1/3,0)),ROUNDDOWN($G504*1.05,0)))</f>
        <v>352</v>
      </c>
      <c r="J504" s="48"/>
      <c r="K504" s="49"/>
      <c r="L504" s="50"/>
      <c r="O504" s="46" t="str">
        <f>D504</f>
        <v>MNA</v>
      </c>
    </row>
    <row r="505" spans="1:16" x14ac:dyDescent="0.2">
      <c r="A505" s="44" t="s">
        <v>156</v>
      </c>
      <c r="B505" s="55">
        <v>35108</v>
      </c>
      <c r="C505" s="13" t="s">
        <v>2085</v>
      </c>
      <c r="D505" s="84" t="s">
        <v>94</v>
      </c>
      <c r="E505" s="47" t="s">
        <v>12</v>
      </c>
      <c r="F505" s="47"/>
      <c r="G505" s="69">
        <v>441</v>
      </c>
      <c r="H505" s="47">
        <f>IF(LEFT(E505,2)="DH",1,IF(LEFT(E505,2)="CA",2,IF(LEFT(E505,2)="1B",3,IF(LEFT(E505,2)="2B",4,IF(LEFT(E505,2)="3B",5,IF(LEFT(E505,2)="SS",6,IF(LEFT(E505,2)="LF",7,IF(LEFT(E505,2)="CF",8,IF(LEFT(E505,2)="RF",9,IF(LEFT(E505,2)="SP",10,IF(LEFT(E505,2)="RP",11,12)))))))))))</f>
        <v>9</v>
      </c>
      <c r="I505" s="53">
        <f>IF($G505="NC","NC",IF(OR(LEFT(E505,2)="RP",LEFT(E505,2)="SP"),ROUNDDOWN($G505*1.05,0)+IF($G505*1.05-ROUNDDOWN($G505*1.05,0)&gt;=2/3,2/3,IF($G505*1.05-ROUNDDOWN($G505*1.05,0)&gt;=1/3,1/3,0)),ROUNDDOWN($G505*1.05,0)))</f>
        <v>463</v>
      </c>
      <c r="J505" s="48"/>
      <c r="K505" s="49"/>
      <c r="L505" s="50"/>
      <c r="O505" s="46" t="str">
        <f>D505</f>
        <v>HOA</v>
      </c>
    </row>
    <row r="506" spans="1:16" x14ac:dyDescent="0.2">
      <c r="A506" s="44" t="s">
        <v>156</v>
      </c>
      <c r="B506" s="78">
        <v>17085</v>
      </c>
      <c r="C506" s="13" t="s">
        <v>918</v>
      </c>
      <c r="D506" s="82" t="s">
        <v>123</v>
      </c>
      <c r="E506" s="51" t="s">
        <v>13</v>
      </c>
      <c r="F506" s="13">
        <v>14</v>
      </c>
      <c r="G506" s="70">
        <v>75.66</v>
      </c>
      <c r="H506" s="51">
        <f>IF(LEFT(E506,2)="DH",1,IF(LEFT(E506,2)="CA",2,IF(LEFT(E506,2)="1B",3,IF(LEFT(E506,2)="2B",4,IF(LEFT(E506,2)="3B",5,IF(LEFT(E506,2)="SS",6,IF(LEFT(E506,2)="LF",7,IF(LEFT(E506,2)="CF",8,IF(LEFT(E506,2)="RF",9,IF(LEFT(E506,2)="SP",10,IF(LEFT(E506,2)="RP",11,12)))))))))))</f>
        <v>10</v>
      </c>
      <c r="I506" s="53">
        <f>IF($G506="NC","NC",IF(OR(LEFT(E506,2)="RP",LEFT(E506,2)="SP"),ROUNDDOWN($G506*1.05,0)+IF($G506*1.05-ROUNDDOWN($G506*1.05,0)&gt;=2/3,2/3,IF($G506*1.05-ROUNDDOWN($G506*1.05,0)&gt;=1/3,1/3,0)),ROUNDDOWN($G506*1.05,0)))</f>
        <v>79.333333333333329</v>
      </c>
      <c r="J506" s="48"/>
      <c r="K506" s="48"/>
      <c r="L506" s="50"/>
      <c r="O506" s="46" t="str">
        <f>D506</f>
        <v>MNA</v>
      </c>
    </row>
    <row r="507" spans="1:16" x14ac:dyDescent="0.2">
      <c r="A507" s="44" t="s">
        <v>156</v>
      </c>
      <c r="B507" s="78">
        <v>21224</v>
      </c>
      <c r="C507" s="13" t="s">
        <v>1278</v>
      </c>
      <c r="D507" s="82" t="s">
        <v>123</v>
      </c>
      <c r="E507" s="47" t="s">
        <v>13</v>
      </c>
      <c r="F507" s="13">
        <v>27</v>
      </c>
      <c r="G507" s="70">
        <v>146.33000000000001</v>
      </c>
      <c r="H507" s="51">
        <f>IF(LEFT(E507,2)="DH",1,IF(LEFT(E507,2)="CA",2,IF(LEFT(E507,2)="1B",3,IF(LEFT(E507,2)="2B",4,IF(LEFT(E507,2)="3B",5,IF(LEFT(E507,2)="SS",6,IF(LEFT(E507,2)="LF",7,IF(LEFT(E507,2)="CF",8,IF(LEFT(E507,2)="RF",9,IF(LEFT(E507,2)="SP",10,IF(LEFT(E507,2)="RP",11,12)))))))))))</f>
        <v>10</v>
      </c>
      <c r="I507" s="53">
        <f>IF($G507="NC","NC",IF(OR(LEFT(E507,2)="RP",LEFT(E507,2)="SP"),ROUNDDOWN($G507*1.05,0)+IF($G507*1.05-ROUNDDOWN($G507*1.05,0)&gt;=2/3,2/3,IF($G507*1.05-ROUNDDOWN($G507*1.05,0)&gt;=1/3,1/3,0)),ROUNDDOWN($G507*1.05,0)))</f>
        <v>153.33333333333334</v>
      </c>
      <c r="J507" s="48"/>
      <c r="K507" s="48"/>
      <c r="L507" s="50"/>
      <c r="O507" s="46" t="str">
        <f>D507</f>
        <v>MNA</v>
      </c>
    </row>
    <row r="508" spans="1:16" x14ac:dyDescent="0.2">
      <c r="A508" s="44" t="s">
        <v>156</v>
      </c>
      <c r="B508" s="78">
        <v>21390</v>
      </c>
      <c r="C508" s="13" t="s">
        <v>1287</v>
      </c>
      <c r="D508" s="82" t="s">
        <v>123</v>
      </c>
      <c r="E508" s="47" t="s">
        <v>13</v>
      </c>
      <c r="F508" s="13">
        <v>30</v>
      </c>
      <c r="G508" s="70">
        <v>171</v>
      </c>
      <c r="H508" s="47">
        <f>IF(LEFT(E508,2)="DH",1,IF(LEFT(E508,2)="CA",2,IF(LEFT(E508,2)="1B",3,IF(LEFT(E508,2)="2B",4,IF(LEFT(E508,2)="3B",5,IF(LEFT(E508,2)="SS",6,IF(LEFT(E508,2)="LF",7,IF(LEFT(E508,2)="CF",8,IF(LEFT(E508,2)="RF",9,IF(LEFT(E508,2)="SP",10,IF(LEFT(E508,2)="RP",11,12)))))))))))</f>
        <v>10</v>
      </c>
      <c r="I508" s="53">
        <f>IF($G508="NC","NC",IF(OR(LEFT(E508,2)="RP",LEFT(E508,2)="SP"),ROUNDDOWN($G508*1.05,0)+IF($G508*1.05-ROUNDDOWN($G508*1.05,0)&gt;=2/3,2/3,IF($G508*1.05-ROUNDDOWN($G508*1.05,0)&gt;=1/3,1/3,0)),ROUNDDOWN($G508*1.05,0)))</f>
        <v>179.33333333333334</v>
      </c>
      <c r="J508" s="48"/>
      <c r="K508" s="49"/>
      <c r="L508" s="50"/>
      <c r="O508" s="46" t="str">
        <f>D508</f>
        <v>MNA</v>
      </c>
    </row>
    <row r="509" spans="1:16" x14ac:dyDescent="0.2">
      <c r="A509" s="44" t="s">
        <v>156</v>
      </c>
      <c r="B509" s="78">
        <v>22543</v>
      </c>
      <c r="C509" s="13" t="s">
        <v>1409</v>
      </c>
      <c r="D509" s="76" t="str">
        <f>P509</f>
        <v>TBA/MNA</v>
      </c>
      <c r="E509" s="47" t="s">
        <v>13</v>
      </c>
      <c r="F509" s="13">
        <v>27</v>
      </c>
      <c r="G509" s="70">
        <v>142.66</v>
      </c>
      <c r="H509" s="47">
        <f>IF(LEFT(E509,2)="DH",1,IF(LEFT(E509,2)="CA",2,IF(LEFT(E509,2)="1B",3,IF(LEFT(E509,2)="2B",4,IF(LEFT(E509,2)="3B",5,IF(LEFT(E509,2)="SS",6,IF(LEFT(E509,2)="LF",7,IF(LEFT(E509,2)="CF",8,IF(LEFT(E509,2)="RF",9,IF(LEFT(E509,2)="SP",10,IF(LEFT(E509,2)="RP",11,12)))))))))))</f>
        <v>10</v>
      </c>
      <c r="I509" s="53">
        <f>IF($G509="NC","NC",IF(OR(LEFT(E509,2)="RP",LEFT(E509,2)="SP"),ROUNDDOWN($G509*1.05,0)+IF($G509*1.05-ROUNDDOWN($G509*1.05,0)&gt;=2/3,2/3,IF($G509*1.05-ROUNDDOWN($G509*1.05,0)&gt;=1/3,1/3,0)),ROUNDDOWN($G509*1.05,0)))</f>
        <v>149.66666666666666</v>
      </c>
      <c r="J509" s="48"/>
      <c r="K509" s="48"/>
      <c r="L509" s="50"/>
      <c r="O509" s="46" t="str">
        <f>D509</f>
        <v>TBA/MNA</v>
      </c>
      <c r="P509" s="46" t="s">
        <v>487</v>
      </c>
    </row>
    <row r="510" spans="1:16" x14ac:dyDescent="0.2">
      <c r="A510" s="44" t="s">
        <v>156</v>
      </c>
      <c r="B510" s="78">
        <v>24494</v>
      </c>
      <c r="C510" s="13" t="s">
        <v>1514</v>
      </c>
      <c r="D510" s="82" t="s">
        <v>123</v>
      </c>
      <c r="E510" s="51" t="s">
        <v>13</v>
      </c>
      <c r="F510" s="13">
        <v>22</v>
      </c>
      <c r="G510" s="70">
        <v>111.33</v>
      </c>
      <c r="H510" s="47">
        <f>IF(LEFT(E510,2)="DH",1,IF(LEFT(E510,2)="CA",2,IF(LEFT(E510,2)="1B",3,IF(LEFT(E510,2)="2B",4,IF(LEFT(E510,2)="3B",5,IF(LEFT(E510,2)="SS",6,IF(LEFT(E510,2)="LF",7,IF(LEFT(E510,2)="CF",8,IF(LEFT(E510,2)="RF",9,IF(LEFT(E510,2)="SP",10,IF(LEFT(E510,2)="RP",11,12)))))))))))</f>
        <v>10</v>
      </c>
      <c r="I510" s="53">
        <f>IF($G510="NC","NC",IF(OR(LEFT(E510,2)="RP",LEFT(E510,2)="SP"),ROUNDDOWN($G510*1.05,0)+IF($G510*1.05-ROUNDDOWN($G510*1.05,0)&gt;=2/3,2/3,IF($G510*1.05-ROUNDDOWN($G510*1.05,0)&gt;=1/3,1/3,0)),ROUNDDOWN($G510*1.05,0)))</f>
        <v>116.66666666666667</v>
      </c>
      <c r="J510" s="48"/>
      <c r="K510" s="49"/>
      <c r="L510" s="50"/>
      <c r="O510" s="46" t="str">
        <f>D510</f>
        <v>MNA</v>
      </c>
    </row>
    <row r="511" spans="1:16" x14ac:dyDescent="0.2">
      <c r="A511" s="44" t="s">
        <v>156</v>
      </c>
      <c r="B511" s="78">
        <v>27756</v>
      </c>
      <c r="C511" s="13" t="s">
        <v>1804</v>
      </c>
      <c r="D511" s="76" t="str">
        <f>P511</f>
        <v>PIN/MNA</v>
      </c>
      <c r="E511" s="47" t="s">
        <v>527</v>
      </c>
      <c r="F511" s="13">
        <v>8</v>
      </c>
      <c r="G511" s="70">
        <v>39</v>
      </c>
      <c r="H511" s="47">
        <f>IF(LEFT(E511,2)="DH",1,IF(LEFT(E511,2)="CA",2,IF(LEFT(E511,2)="1B",3,IF(LEFT(E511,2)="2B",4,IF(LEFT(E511,2)="3B",5,IF(LEFT(E511,2)="SS",6,IF(LEFT(E511,2)="LF",7,IF(LEFT(E511,2)="CF",8,IF(LEFT(E511,2)="RF",9,IF(LEFT(E511,2)="SP",10,IF(LEFT(E511,2)="RP",11,12)))))))))))</f>
        <v>10</v>
      </c>
      <c r="I511" s="53">
        <f>IF($G511="NC","NC",IF(OR(LEFT(E511,2)="RP",LEFT(E511,2)="SP"),ROUNDDOWN($G511*1.05,0)+IF($G511*1.05-ROUNDDOWN($G511*1.05,0)&gt;=2/3,2/3,IF($G511*1.05-ROUNDDOWN($G511*1.05,0)&gt;=1/3,1/3,0)),ROUNDDOWN($G511*1.05,0)))</f>
        <v>40.666666666666664</v>
      </c>
      <c r="J511" s="48"/>
      <c r="K511" s="49"/>
      <c r="L511" s="50"/>
      <c r="O511" s="46" t="str">
        <f>D511</f>
        <v>PIN/MNA</v>
      </c>
      <c r="P511" s="46" t="s">
        <v>464</v>
      </c>
    </row>
    <row r="512" spans="1:16" x14ac:dyDescent="0.2">
      <c r="A512" s="44" t="s">
        <v>156</v>
      </c>
      <c r="B512" s="78">
        <v>29921</v>
      </c>
      <c r="C512" s="13" t="s">
        <v>1909</v>
      </c>
      <c r="D512" s="82" t="s">
        <v>94</v>
      </c>
      <c r="E512" s="51" t="s">
        <v>13</v>
      </c>
      <c r="F512" s="13">
        <v>7</v>
      </c>
      <c r="G512" s="70">
        <v>35.33</v>
      </c>
      <c r="H512" s="51">
        <f>IF(LEFT(E512,2)="DH",1,IF(LEFT(E512,2)="CA",2,IF(LEFT(E512,2)="1B",3,IF(LEFT(E512,2)="2B",4,IF(LEFT(E512,2)="3B",5,IF(LEFT(E512,2)="SS",6,IF(LEFT(E512,2)="LF",7,IF(LEFT(E512,2)="CF",8,IF(LEFT(E512,2)="RF",9,IF(LEFT(E512,2)="SP",10,IF(LEFT(E512,2)="RP",11,12)))))))))))</f>
        <v>10</v>
      </c>
      <c r="I512" s="53">
        <f>IF($G512="NC","NC",IF(OR(LEFT(E512,2)="RP",LEFT(E512,2)="SP"),ROUNDDOWN($G512*1.05,0)+IF($G512*1.05-ROUNDDOWN($G512*1.05,0)&gt;=2/3,2/3,IF($G512*1.05-ROUNDDOWN($G512*1.05,0)&gt;=1/3,1/3,0)),ROUNDDOWN($G512*1.05,0)))</f>
        <v>37</v>
      </c>
      <c r="J512" s="48"/>
      <c r="K512" s="48"/>
      <c r="L512" s="50"/>
      <c r="O512" s="46" t="str">
        <f>D512</f>
        <v>HOA</v>
      </c>
    </row>
    <row r="513" spans="1:15" x14ac:dyDescent="0.2">
      <c r="A513" s="44" t="s">
        <v>156</v>
      </c>
      <c r="B513" s="78">
        <v>30055</v>
      </c>
      <c r="C513" s="13" t="s">
        <v>1926</v>
      </c>
      <c r="D513" s="82" t="s">
        <v>23</v>
      </c>
      <c r="E513" s="47" t="s">
        <v>527</v>
      </c>
      <c r="F513" s="13">
        <v>20</v>
      </c>
      <c r="G513" s="70">
        <v>112.33</v>
      </c>
      <c r="H513" s="51">
        <f>IF(LEFT(E513,2)="DH",1,IF(LEFT(E513,2)="CA",2,IF(LEFT(E513,2)="1B",3,IF(LEFT(E513,2)="2B",4,IF(LEFT(E513,2)="3B",5,IF(LEFT(E513,2)="SS",6,IF(LEFT(E513,2)="LF",7,IF(LEFT(E513,2)="CF",8,IF(LEFT(E513,2)="RF",9,IF(LEFT(E513,2)="SP",10,IF(LEFT(E513,2)="RP",11,12)))))))))))</f>
        <v>10</v>
      </c>
      <c r="I513" s="53">
        <f>IF($G513="NC","NC",IF(OR(LEFT(E513,2)="RP",LEFT(E513,2)="SP"),ROUNDDOWN($G513*1.05,0)+IF($G513*1.05-ROUNDDOWN($G513*1.05,0)&gt;=2/3,2/3,IF($G513*1.05-ROUNDDOWN($G513*1.05,0)&gt;=1/3,1/3,0)),ROUNDDOWN($G513*1.05,0)))</f>
        <v>117.66666666666667</v>
      </c>
      <c r="J513" s="48"/>
      <c r="K513" s="48"/>
      <c r="L513" s="50"/>
      <c r="O513" s="46" t="str">
        <f>D513</f>
        <v>BAA</v>
      </c>
    </row>
    <row r="514" spans="1:15" x14ac:dyDescent="0.2">
      <c r="A514" s="44" t="s">
        <v>156</v>
      </c>
      <c r="B514" s="78">
        <v>30056</v>
      </c>
      <c r="C514" s="13" t="s">
        <v>1927</v>
      </c>
      <c r="D514" s="82" t="s">
        <v>123</v>
      </c>
      <c r="E514" s="47" t="s">
        <v>13</v>
      </c>
      <c r="F514" s="13">
        <v>10</v>
      </c>
      <c r="G514" s="70">
        <v>53.33</v>
      </c>
      <c r="H514" s="47">
        <f>IF(LEFT(E514,2)="DH",1,IF(LEFT(E514,2)="CA",2,IF(LEFT(E514,2)="1B",3,IF(LEFT(E514,2)="2B",4,IF(LEFT(E514,2)="3B",5,IF(LEFT(E514,2)="SS",6,IF(LEFT(E514,2)="LF",7,IF(LEFT(E514,2)="CF",8,IF(LEFT(E514,2)="RF",9,IF(LEFT(E514,2)="SP",10,IF(LEFT(E514,2)="RP",11,12)))))))))))</f>
        <v>10</v>
      </c>
      <c r="I514" s="53">
        <f>IF($G514="NC","NC",IF(OR(LEFT(E514,2)="RP",LEFT(E514,2)="SP"),ROUNDDOWN($G514*1.05,0)+IF($G514*1.05-ROUNDDOWN($G514*1.05,0)&gt;=2/3,2/3,IF($G514*1.05-ROUNDDOWN($G514*1.05,0)&gt;=1/3,1/3,0)),ROUNDDOWN($G514*1.05,0)))</f>
        <v>55.666666666666664</v>
      </c>
      <c r="J514" s="48"/>
      <c r="K514" s="49"/>
      <c r="L514" s="50"/>
      <c r="O514" s="46" t="str">
        <f>D514</f>
        <v>MNA</v>
      </c>
    </row>
    <row r="515" spans="1:15" x14ac:dyDescent="0.2">
      <c r="A515" s="44" t="s">
        <v>156</v>
      </c>
      <c r="B515" s="78">
        <v>31827</v>
      </c>
      <c r="C515" s="13" t="s">
        <v>2026</v>
      </c>
      <c r="D515" s="82" t="s">
        <v>123</v>
      </c>
      <c r="E515" s="47" t="s">
        <v>13</v>
      </c>
      <c r="F515" s="13">
        <v>16</v>
      </c>
      <c r="G515" s="70">
        <v>79.33</v>
      </c>
      <c r="H515" s="47">
        <f>IF(LEFT(E515,2)="DH",1,IF(LEFT(E515,2)="CA",2,IF(LEFT(E515,2)="1B",3,IF(LEFT(E515,2)="2B",4,IF(LEFT(E515,2)="3B",5,IF(LEFT(E515,2)="SS",6,IF(LEFT(E515,2)="LF",7,IF(LEFT(E515,2)="CF",8,IF(LEFT(E515,2)="RF",9,IF(LEFT(E515,2)="SP",10,IF(LEFT(E515,2)="RP",11,12)))))))))))</f>
        <v>10</v>
      </c>
      <c r="I515" s="53">
        <f>IF($G515="NC","NC",IF(OR(LEFT(E515,2)="RP",LEFT(E515,2)="SP"),ROUNDDOWN($G515*1.05,0)+IF($G515*1.05-ROUNDDOWN($G515*1.05,0)&gt;=2/3,2/3,IF($G515*1.05-ROUNDDOWN($G515*1.05,0)&gt;=1/3,1/3,0)),ROUNDDOWN($G515*1.05,0)))</f>
        <v>83</v>
      </c>
      <c r="J515" s="48"/>
      <c r="K515" s="49"/>
      <c r="L515" s="50"/>
      <c r="O515" s="46" t="str">
        <f>D515</f>
        <v>MNA</v>
      </c>
    </row>
    <row r="516" spans="1:15" x14ac:dyDescent="0.2">
      <c r="A516" s="44" t="s">
        <v>156</v>
      </c>
      <c r="B516" s="78">
        <v>13346</v>
      </c>
      <c r="C516" s="13" t="s">
        <v>710</v>
      </c>
      <c r="D516" s="82" t="s">
        <v>16</v>
      </c>
      <c r="E516" s="47" t="s">
        <v>15</v>
      </c>
      <c r="F516" s="13">
        <v>0</v>
      </c>
      <c r="G516" s="70">
        <v>70.33</v>
      </c>
      <c r="H516" s="47">
        <f>IF(LEFT(E516,2)="DH",1,IF(LEFT(E516,2)="CA",2,IF(LEFT(E516,2)="1B",3,IF(LEFT(E516,2)="2B",4,IF(LEFT(E516,2)="3B",5,IF(LEFT(E516,2)="SS",6,IF(LEFT(E516,2)="LF",7,IF(LEFT(E516,2)="CF",8,IF(LEFT(E516,2)="RF",9,IF(LEFT(E516,2)="SP",10,IF(LEFT(E516,2)="RP",11,12)))))))))))</f>
        <v>11</v>
      </c>
      <c r="I516" s="53">
        <f>IF($G516="NC","NC",IF(OR(LEFT(E516,2)="RP",LEFT(E516,2)="SP"),ROUNDDOWN($G516*1.05,0)+IF($G516*1.05-ROUNDDOWN($G516*1.05,0)&gt;=2/3,2/3,IF($G516*1.05-ROUNDDOWN($G516*1.05,0)&gt;=1/3,1/3,0)),ROUNDDOWN($G516*1.05,0)))</f>
        <v>73.666666666666671</v>
      </c>
      <c r="J516" s="48"/>
      <c r="K516" s="49"/>
      <c r="L516" s="50"/>
      <c r="O516" s="46" t="str">
        <f>D516</f>
        <v>TEA</v>
      </c>
    </row>
    <row r="517" spans="1:15" x14ac:dyDescent="0.2">
      <c r="A517" s="44" t="s">
        <v>156</v>
      </c>
      <c r="B517" s="78">
        <v>15145</v>
      </c>
      <c r="C517" s="13" t="s">
        <v>800</v>
      </c>
      <c r="D517" s="82" t="s">
        <v>123</v>
      </c>
      <c r="E517" s="47" t="s">
        <v>528</v>
      </c>
      <c r="F517" s="13">
        <v>1</v>
      </c>
      <c r="G517" s="70">
        <v>60</v>
      </c>
      <c r="H517" s="47">
        <f>IF(LEFT(E517,2)="DH",1,IF(LEFT(E517,2)="CA",2,IF(LEFT(E517,2)="1B",3,IF(LEFT(E517,2)="2B",4,IF(LEFT(E517,2)="3B",5,IF(LEFT(E517,2)="SS",6,IF(LEFT(E517,2)="LF",7,IF(LEFT(E517,2)="CF",8,IF(LEFT(E517,2)="RF",9,IF(LEFT(E517,2)="SP",10,IF(LEFT(E517,2)="RP",11,12)))))))))))</f>
        <v>11</v>
      </c>
      <c r="I517" s="53">
        <f>IF($G517="NC","NC",IF(OR(LEFT(E517,2)="RP",LEFT(E517,2)="SP"),ROUNDDOWN($G517*1.05,0)+IF($G517*1.05-ROUNDDOWN($G517*1.05,0)&gt;=2/3,2/3,IF($G517*1.05-ROUNDDOWN($G517*1.05,0)&gt;=1/3,1/3,0)),ROUNDDOWN($G517*1.05,0)))</f>
        <v>63</v>
      </c>
      <c r="J517" s="48"/>
      <c r="K517" s="49"/>
      <c r="L517" s="50"/>
      <c r="O517" s="46" t="str">
        <f>D517</f>
        <v>MNA</v>
      </c>
    </row>
    <row r="518" spans="1:15" x14ac:dyDescent="0.2">
      <c r="A518" s="44" t="s">
        <v>156</v>
      </c>
      <c r="B518" s="78">
        <v>21461</v>
      </c>
      <c r="C518" s="13" t="s">
        <v>1294</v>
      </c>
      <c r="D518" s="82" t="s">
        <v>123</v>
      </c>
      <c r="E518" s="51" t="s">
        <v>528</v>
      </c>
      <c r="F518" s="13">
        <v>3</v>
      </c>
      <c r="G518" s="70">
        <v>72</v>
      </c>
      <c r="H518" s="51">
        <f>IF(LEFT(E518,2)="DH",1,IF(LEFT(E518,2)="CA",2,IF(LEFT(E518,2)="1B",3,IF(LEFT(E518,2)="2B",4,IF(LEFT(E518,2)="3B",5,IF(LEFT(E518,2)="SS",6,IF(LEFT(E518,2)="LF",7,IF(LEFT(E518,2)="CF",8,IF(LEFT(E518,2)="RF",9,IF(LEFT(E518,2)="SP",10,IF(LEFT(E518,2)="RP",11,12)))))))))))</f>
        <v>11</v>
      </c>
      <c r="I518" s="53">
        <f>IF($G518="NC","NC",IF(OR(LEFT(E518,2)="RP",LEFT(E518,2)="SP"),ROUNDDOWN($G518*1.05,0)+IF($G518*1.05-ROUNDDOWN($G518*1.05,0)&gt;=2/3,2/3,IF($G518*1.05-ROUNDDOWN($G518*1.05,0)&gt;=1/3,1/3,0)),ROUNDDOWN($G518*1.05,0)))</f>
        <v>75.333333333333329</v>
      </c>
      <c r="J518" s="48"/>
      <c r="K518" s="48"/>
      <c r="L518" s="50"/>
      <c r="O518" s="46" t="str">
        <f>D518</f>
        <v>MNA</v>
      </c>
    </row>
    <row r="519" spans="1:15" x14ac:dyDescent="0.2">
      <c r="A519" s="44" t="s">
        <v>156</v>
      </c>
      <c r="B519" s="78">
        <v>24993</v>
      </c>
      <c r="C519" s="13" t="s">
        <v>1556</v>
      </c>
      <c r="D519" s="82" t="s">
        <v>123</v>
      </c>
      <c r="E519" s="47" t="s">
        <v>15</v>
      </c>
      <c r="F519" s="13">
        <v>0</v>
      </c>
      <c r="G519" s="70">
        <v>41</v>
      </c>
      <c r="H519" s="47">
        <f>IF(LEFT(E519,2)="DH",1,IF(LEFT(E519,2)="CA",2,IF(LEFT(E519,2)="1B",3,IF(LEFT(E519,2)="2B",4,IF(LEFT(E519,2)="3B",5,IF(LEFT(E519,2)="SS",6,IF(LEFT(E519,2)="LF",7,IF(LEFT(E519,2)="CF",8,IF(LEFT(E519,2)="RF",9,IF(LEFT(E519,2)="SP",10,IF(LEFT(E519,2)="RP",11,12)))))))))))</f>
        <v>11</v>
      </c>
      <c r="I519" s="53">
        <f>IF($G519="NC","NC",IF(OR(LEFT(E519,2)="RP",LEFT(E519,2)="SP"),ROUNDDOWN($G519*1.05,0)+IF($G519*1.05-ROUNDDOWN($G519*1.05,0)&gt;=2/3,2/3,IF($G519*1.05-ROUNDDOWN($G519*1.05,0)&gt;=1/3,1/3,0)),ROUNDDOWN($G519*1.05,0)))</f>
        <v>43</v>
      </c>
      <c r="J519" s="48"/>
      <c r="K519" s="49"/>
      <c r="L519" s="50"/>
      <c r="O519" s="46" t="str">
        <f>D519</f>
        <v>MNA</v>
      </c>
    </row>
    <row r="520" spans="1:15" x14ac:dyDescent="0.2">
      <c r="A520" s="44" t="s">
        <v>156</v>
      </c>
      <c r="B520" s="78">
        <v>27668</v>
      </c>
      <c r="C520" s="13" t="s">
        <v>1790</v>
      </c>
      <c r="D520" s="82" t="s">
        <v>63</v>
      </c>
      <c r="E520" s="51" t="s">
        <v>528</v>
      </c>
      <c r="F520" s="13">
        <v>3</v>
      </c>
      <c r="G520" s="70">
        <v>69.66</v>
      </c>
      <c r="H520" s="47">
        <f>IF(LEFT(E520,2)="DH",1,IF(LEFT(E520,2)="CA",2,IF(LEFT(E520,2)="1B",3,IF(LEFT(E520,2)="2B",4,IF(LEFT(E520,2)="3B",5,IF(LEFT(E520,2)="SS",6,IF(LEFT(E520,2)="LF",7,IF(LEFT(E520,2)="CF",8,IF(LEFT(E520,2)="RF",9,IF(LEFT(E520,2)="SP",10,IF(LEFT(E520,2)="RP",11,12)))))))))))</f>
        <v>11</v>
      </c>
      <c r="I520" s="53">
        <f>IF($G520="NC","NC",IF(OR(LEFT(E520,2)="RP",LEFT(E520,2)="SP"),ROUNDDOWN($G520*1.05,0)+IF($G520*1.05-ROUNDDOWN($G520*1.05,0)&gt;=2/3,2/3,IF($G520*1.05-ROUNDDOWN($G520*1.05,0)&gt;=1/3,1/3,0)),ROUNDDOWN($G520*1.05,0)))</f>
        <v>73</v>
      </c>
      <c r="J520" s="48"/>
      <c r="K520" s="48"/>
      <c r="L520" s="50"/>
      <c r="O520" s="46" t="str">
        <f>D520</f>
        <v>CHA</v>
      </c>
    </row>
    <row r="521" spans="1:15" x14ac:dyDescent="0.2">
      <c r="A521" s="44" t="s">
        <v>156</v>
      </c>
      <c r="B521" s="78">
        <v>29950</v>
      </c>
      <c r="C521" s="13" t="s">
        <v>1913</v>
      </c>
      <c r="D521" s="82" t="s">
        <v>63</v>
      </c>
      <c r="E521" s="47" t="s">
        <v>528</v>
      </c>
      <c r="F521" s="13">
        <v>1</v>
      </c>
      <c r="G521" s="70">
        <v>64.33</v>
      </c>
      <c r="H521" s="51">
        <f>IF(LEFT(E521,2)="DH",1,IF(LEFT(E521,2)="CA",2,IF(LEFT(E521,2)="1B",3,IF(LEFT(E521,2)="2B",4,IF(LEFT(E521,2)="3B",5,IF(LEFT(E521,2)="SS",6,IF(LEFT(E521,2)="LF",7,IF(LEFT(E521,2)="CF",8,IF(LEFT(E521,2)="RF",9,IF(LEFT(E521,2)="SP",10,IF(LEFT(E521,2)="RP",11,12)))))))))))</f>
        <v>11</v>
      </c>
      <c r="I521" s="53">
        <f>IF($G521="NC","NC",IF(OR(LEFT(E521,2)="RP",LEFT(E521,2)="SP"),ROUNDDOWN($G521*1.05,0)+IF($G521*1.05-ROUNDDOWN($G521*1.05,0)&gt;=2/3,2/3,IF($G521*1.05-ROUNDDOWN($G521*1.05,0)&gt;=1/3,1/3,0)),ROUNDDOWN($G521*1.05,0)))</f>
        <v>67.333333333333329</v>
      </c>
      <c r="J521" s="48"/>
      <c r="K521" s="48"/>
      <c r="L521" s="50"/>
      <c r="O521" s="46" t="str">
        <f>D521</f>
        <v>CHA</v>
      </c>
    </row>
    <row r="522" spans="1:15" x14ac:dyDescent="0.2">
      <c r="A522" s="44" t="s">
        <v>156</v>
      </c>
      <c r="B522" s="78">
        <v>30226</v>
      </c>
      <c r="C522" s="13" t="s">
        <v>1957</v>
      </c>
      <c r="D522" s="82" t="s">
        <v>121</v>
      </c>
      <c r="E522" s="47" t="s">
        <v>15</v>
      </c>
      <c r="F522" s="13">
        <v>0</v>
      </c>
      <c r="G522" s="70">
        <v>81</v>
      </c>
      <c r="H522" s="47">
        <f>IF(LEFT(E522,2)="DH",1,IF(LEFT(E522,2)="CA",2,IF(LEFT(E522,2)="1B",3,IF(LEFT(E522,2)="2B",4,IF(LEFT(E522,2)="3B",5,IF(LEFT(E522,2)="SS",6,IF(LEFT(E522,2)="LF",7,IF(LEFT(E522,2)="CF",8,IF(LEFT(E522,2)="RF",9,IF(LEFT(E522,2)="SP",10,IF(LEFT(E522,2)="RP",11,12)))))))))))</f>
        <v>11</v>
      </c>
      <c r="I522" s="53">
        <f>IF($G522="NC","NC",IF(OR(LEFT(E522,2)="RP",LEFT(E522,2)="SP"),ROUNDDOWN($G522*1.05,0)+IF($G522*1.05-ROUNDDOWN($G522*1.05,0)&gt;=2/3,2/3,IF($G522*1.05-ROUNDDOWN($G522*1.05,0)&gt;=1/3,1/3,0)),ROUNDDOWN($G522*1.05,0)))</f>
        <v>85</v>
      </c>
      <c r="J522" s="48"/>
      <c r="K522" s="49"/>
      <c r="L522" s="50"/>
      <c r="O522" s="46" t="str">
        <f>D522</f>
        <v>SFN</v>
      </c>
    </row>
    <row r="523" spans="1:15" x14ac:dyDescent="0.2">
      <c r="A523" s="44" t="s">
        <v>157</v>
      </c>
      <c r="B523" s="55">
        <v>4949</v>
      </c>
      <c r="C523" s="13" t="s">
        <v>553</v>
      </c>
      <c r="D523" s="84" t="s">
        <v>67</v>
      </c>
      <c r="E523" s="47" t="s">
        <v>106</v>
      </c>
      <c r="F523" s="48"/>
      <c r="G523" s="69">
        <v>249</v>
      </c>
      <c r="H523" s="47">
        <f>IF(LEFT(E523,2)="DH",1,IF(LEFT(E523,2)="CA",2,IF(LEFT(E523,2)="1B",3,IF(LEFT(E523,2)="2B",4,IF(LEFT(E523,2)="3B",5,IF(LEFT(E523,2)="SS",6,IF(LEFT(E523,2)="LF",7,IF(LEFT(E523,2)="CF",8,IF(LEFT(E523,2)="RF",9,IF(LEFT(E523,2)="SP",10,IF(LEFT(E523,2)="RP",11,12)))))))))))</f>
        <v>1</v>
      </c>
      <c r="I523" s="53">
        <f>IF($G523="NC","NC",IF(OR(LEFT(E523,2)="RP",LEFT(E523,2)="SP"),ROUNDDOWN($G523*1.05,0)+IF($G523*1.05-ROUNDDOWN($G523*1.05,0)&gt;=2/3,2/3,IF($G523*1.05-ROUNDDOWN($G523*1.05,0)&gt;=1/3,1/3,0)),ROUNDDOWN($G523*1.05,0)))</f>
        <v>261</v>
      </c>
      <c r="J523" s="48"/>
      <c r="K523" s="49"/>
      <c r="L523" s="50"/>
      <c r="O523" s="46" t="str">
        <f>D523</f>
        <v>NYA</v>
      </c>
    </row>
    <row r="524" spans="1:15" x14ac:dyDescent="0.2">
      <c r="A524" s="44" t="s">
        <v>157</v>
      </c>
      <c r="B524" s="55">
        <v>20599</v>
      </c>
      <c r="C524" s="13" t="s">
        <v>1256</v>
      </c>
      <c r="D524" s="84" t="s">
        <v>19</v>
      </c>
      <c r="E524" s="47" t="s">
        <v>106</v>
      </c>
      <c r="F524" s="48"/>
      <c r="G524" s="69">
        <v>388</v>
      </c>
      <c r="H524" s="47">
        <f>IF(LEFT(E524,2)="DH",1,IF(LEFT(E524,2)="CA",2,IF(LEFT(E524,2)="1B",3,IF(LEFT(E524,2)="2B",4,IF(LEFT(E524,2)="3B",5,IF(LEFT(E524,2)="SS",6,IF(LEFT(E524,2)="LF",7,IF(LEFT(E524,2)="CF",8,IF(LEFT(E524,2)="RF",9,IF(LEFT(E524,2)="SP",10,IF(LEFT(E524,2)="RP",11,12)))))))))))</f>
        <v>1</v>
      </c>
      <c r="I524" s="53">
        <f>IF($G524="NC","NC",IF(OR(LEFT(E524,2)="RP",LEFT(E524,2)="SP"),ROUNDDOWN($G524*1.05,0)+IF($G524*1.05-ROUNDDOWN($G524*1.05,0)&gt;=2/3,2/3,IF($G524*1.05-ROUNDDOWN($G524*1.05,0)&gt;=1/3,1/3,0)),ROUNDDOWN($G524*1.05,0)))</f>
        <v>407</v>
      </c>
      <c r="J524" s="48"/>
      <c r="K524" s="49"/>
      <c r="L524" s="50"/>
      <c r="O524" s="46" t="str">
        <f>D524</f>
        <v>SLN</v>
      </c>
    </row>
    <row r="525" spans="1:15" x14ac:dyDescent="0.2">
      <c r="A525" s="44" t="s">
        <v>157</v>
      </c>
      <c r="B525" s="55">
        <v>27562</v>
      </c>
      <c r="C525" s="13" t="s">
        <v>1769</v>
      </c>
      <c r="D525" s="84" t="s">
        <v>67</v>
      </c>
      <c r="E525" s="47" t="s">
        <v>165</v>
      </c>
      <c r="F525" s="48"/>
      <c r="G525" s="69">
        <v>401</v>
      </c>
      <c r="H525" s="47">
        <f>IF(LEFT(E525,2)="DH",1,IF(LEFT(E525,2)="CA",2,IF(LEFT(E525,2)="1B",3,IF(LEFT(E525,2)="2B",4,IF(LEFT(E525,2)="3B",5,IF(LEFT(E525,2)="SS",6,IF(LEFT(E525,2)="LF",7,IF(LEFT(E525,2)="CF",8,IF(LEFT(E525,2)="RF",9,IF(LEFT(E525,2)="SP",10,IF(LEFT(E525,2)="RP",11,12)))))))))))</f>
        <v>2</v>
      </c>
      <c r="I525" s="53">
        <f>IF($G525="NC","NC",IF(OR(LEFT(E525,2)="RP",LEFT(E525,2)="SP"),ROUNDDOWN($G525*1.05,0)+IF($G525*1.05-ROUNDDOWN($G525*1.05,0)&gt;=2/3,2/3,IF($G525*1.05-ROUNDDOWN($G525*1.05,0)&gt;=1/3,1/3,0)),ROUNDDOWN($G525*1.05,0)))</f>
        <v>421</v>
      </c>
      <c r="J525" s="48"/>
      <c r="K525" s="49"/>
      <c r="L525" s="50"/>
      <c r="O525" s="46" t="str">
        <f>D525</f>
        <v>NYA</v>
      </c>
    </row>
    <row r="526" spans="1:15" x14ac:dyDescent="0.2">
      <c r="A526" s="44" t="s">
        <v>157</v>
      </c>
      <c r="B526" s="55">
        <v>21837</v>
      </c>
      <c r="C526" s="13" t="s">
        <v>1342</v>
      </c>
      <c r="D526" s="84" t="s">
        <v>73</v>
      </c>
      <c r="E526" s="47" t="s">
        <v>4</v>
      </c>
      <c r="F526" s="48"/>
      <c r="G526" s="69">
        <v>370</v>
      </c>
      <c r="H526" s="47">
        <f>IF(LEFT(E526,2)="DH",1,IF(LEFT(E526,2)="CA",2,IF(LEFT(E526,2)="1B",3,IF(LEFT(E526,2)="2B",4,IF(LEFT(E526,2)="3B",5,IF(LEFT(E526,2)="SS",6,IF(LEFT(E526,2)="LF",7,IF(LEFT(E526,2)="CF",8,IF(LEFT(E526,2)="RF",9,IF(LEFT(E526,2)="SP",10,IF(LEFT(E526,2)="RP",11,12)))))))))))</f>
        <v>3</v>
      </c>
      <c r="I526" s="53">
        <f>IF($G526="NC","NC",IF(OR(LEFT(E526,2)="RP",LEFT(E526,2)="SP"),ROUNDDOWN($G526*1.05,0)+IF($G526*1.05-ROUNDDOWN($G526*1.05,0)&gt;=2/3,2/3,IF($G526*1.05-ROUNDDOWN($G526*1.05,0)&gt;=1/3,1/3,0)),ROUNDDOWN($G526*1.05,0)))</f>
        <v>388</v>
      </c>
      <c r="J526" s="48"/>
      <c r="K526" s="49"/>
      <c r="L526" s="50"/>
      <c r="O526" s="46" t="str">
        <f>D526</f>
        <v>TBA</v>
      </c>
    </row>
    <row r="527" spans="1:15" x14ac:dyDescent="0.2">
      <c r="A527" s="44" t="s">
        <v>157</v>
      </c>
      <c r="B527" s="55">
        <v>25332</v>
      </c>
      <c r="C527" s="13" t="s">
        <v>1571</v>
      </c>
      <c r="D527" s="84" t="s">
        <v>5</v>
      </c>
      <c r="E527" s="47" t="s">
        <v>327</v>
      </c>
      <c r="F527" s="48"/>
      <c r="G527" s="69">
        <v>52</v>
      </c>
      <c r="H527" s="47">
        <f>IF(LEFT(E527,2)="DH",1,IF(LEFT(E527,2)="CA",2,IF(LEFT(E527,2)="1B",3,IF(LEFT(E527,2)="2B",4,IF(LEFT(E527,2)="3B",5,IF(LEFT(E527,2)="SS",6,IF(LEFT(E527,2)="LF",7,IF(LEFT(E527,2)="CF",8,IF(LEFT(E527,2)="RF",9,IF(LEFT(E527,2)="SP",10,IF(LEFT(E527,2)="RP",11,12)))))))))))</f>
        <v>3</v>
      </c>
      <c r="I527" s="53">
        <f>IF($G527="NC","NC",IF(OR(LEFT(E527,2)="RP",LEFT(E527,2)="SP"),ROUNDDOWN($G527*1.05,0)+IF($G527*1.05-ROUNDDOWN($G527*1.05,0)&gt;=2/3,2/3,IF($G527*1.05-ROUNDDOWN($G527*1.05,0)&gt;=1/3,1/3,0)),ROUNDDOWN($G527*1.05,0)))</f>
        <v>54</v>
      </c>
      <c r="J527" s="48"/>
      <c r="K527" s="49"/>
      <c r="L527" s="50"/>
      <c r="O527" s="46" t="str">
        <f>D527</f>
        <v>PIN</v>
      </c>
    </row>
    <row r="528" spans="1:15" x14ac:dyDescent="0.2">
      <c r="A528" s="44" t="s">
        <v>157</v>
      </c>
      <c r="B528" s="55">
        <v>29576</v>
      </c>
      <c r="C528" s="13" t="s">
        <v>1870</v>
      </c>
      <c r="D528" s="84" t="s">
        <v>67</v>
      </c>
      <c r="E528" s="47" t="s">
        <v>327</v>
      </c>
      <c r="F528" s="48"/>
      <c r="G528" s="69">
        <v>467</v>
      </c>
      <c r="H528" s="47">
        <f>IF(LEFT(E528,2)="DH",1,IF(LEFT(E528,2)="CA",2,IF(LEFT(E528,2)="1B",3,IF(LEFT(E528,2)="2B",4,IF(LEFT(E528,2)="3B",5,IF(LEFT(E528,2)="SS",6,IF(LEFT(E528,2)="LF",7,IF(LEFT(E528,2)="CF",8,IF(LEFT(E528,2)="RF",9,IF(LEFT(E528,2)="SP",10,IF(LEFT(E528,2)="RP",11,12)))))))))))</f>
        <v>3</v>
      </c>
      <c r="I528" s="53">
        <f>IF($G528="NC","NC",IF(OR(LEFT(E528,2)="RP",LEFT(E528,2)="SP"),ROUNDDOWN($G528*1.05,0)+IF($G528*1.05-ROUNDDOWN($G528*1.05,0)&gt;=2/3,2/3,IF($G528*1.05-ROUNDDOWN($G528*1.05,0)&gt;=1/3,1/3,0)),ROUNDDOWN($G528*1.05,0)))</f>
        <v>490</v>
      </c>
      <c r="J528" s="48"/>
      <c r="K528" s="49"/>
      <c r="L528" s="50"/>
      <c r="O528" s="46" t="str">
        <f>D528</f>
        <v>NYA</v>
      </c>
    </row>
    <row r="529" spans="1:15" x14ac:dyDescent="0.2">
      <c r="A529" s="55" t="s">
        <v>157</v>
      </c>
      <c r="B529" s="55">
        <v>16997</v>
      </c>
      <c r="C529" s="13" t="s">
        <v>914</v>
      </c>
      <c r="D529" s="84" t="s">
        <v>66</v>
      </c>
      <c r="E529" s="47" t="s">
        <v>6</v>
      </c>
      <c r="F529" s="48"/>
      <c r="G529" s="69">
        <v>532</v>
      </c>
      <c r="H529" s="47">
        <f>IF(LEFT(E529,2)="DH",1,IF(LEFT(E529,2)="CA",2,IF(LEFT(E529,2)="1B",3,IF(LEFT(E529,2)="2B",4,IF(LEFT(E529,2)="3B",5,IF(LEFT(E529,2)="SS",6,IF(LEFT(E529,2)="LF",7,IF(LEFT(E529,2)="CF",8,IF(LEFT(E529,2)="RF",9,IF(LEFT(E529,2)="SP",10,IF(LEFT(E529,2)="RP",11,12)))))))))))</f>
        <v>4</v>
      </c>
      <c r="I529" s="53">
        <f>IF($G529="NC","NC",IF(OR(LEFT(E529,2)="RP",LEFT(E529,2)="SP"),ROUNDDOWN($G529*1.05,0)+IF($G529*1.05-ROUNDDOWN($G529*1.05,0)&gt;=2/3,2/3,IF($G529*1.05-ROUNDDOWN($G529*1.05,0)&gt;=1/3,1/3,0)),ROUNDDOWN($G529*1.05,0)))</f>
        <v>558</v>
      </c>
      <c r="J529" s="48"/>
      <c r="K529" s="49"/>
      <c r="L529" s="50"/>
      <c r="O529" s="46" t="str">
        <f>D529</f>
        <v>DEA</v>
      </c>
    </row>
    <row r="530" spans="1:15" x14ac:dyDescent="0.2">
      <c r="A530" s="44" t="s">
        <v>157</v>
      </c>
      <c r="B530" s="55">
        <v>20454</v>
      </c>
      <c r="C530" s="13" t="s">
        <v>1240</v>
      </c>
      <c r="D530" s="84" t="s">
        <v>67</v>
      </c>
      <c r="E530" s="47" t="s">
        <v>72</v>
      </c>
      <c r="F530" s="48"/>
      <c r="G530" s="69">
        <v>462</v>
      </c>
      <c r="H530" s="47">
        <f>IF(LEFT(E530,2)="DH",1,IF(LEFT(E530,2)="CA",2,IF(LEFT(E530,2)="1B",3,IF(LEFT(E530,2)="2B",4,IF(LEFT(E530,2)="3B",5,IF(LEFT(E530,2)="SS",6,IF(LEFT(E530,2)="LF",7,IF(LEFT(E530,2)="CF",8,IF(LEFT(E530,2)="RF",9,IF(LEFT(E530,2)="SP",10,IF(LEFT(E530,2)="RP",11,12)))))))))))</f>
        <v>4</v>
      </c>
      <c r="I530" s="53">
        <f>IF($G530="NC","NC",IF(OR(LEFT(E530,2)="RP",LEFT(E530,2)="SP"),ROUNDDOWN($G530*1.05,0)+IF($G530*1.05-ROUNDDOWN($G530*1.05,0)&gt;=2/3,2/3,IF($G530*1.05-ROUNDDOWN($G530*1.05,0)&gt;=1/3,1/3,0)),ROUNDDOWN($G530*1.05,0)))</f>
        <v>485</v>
      </c>
      <c r="J530" s="48"/>
      <c r="K530" s="48"/>
      <c r="L530" s="50"/>
      <c r="O530" s="46" t="str">
        <f>D530</f>
        <v>NYA</v>
      </c>
    </row>
    <row r="531" spans="1:15" x14ac:dyDescent="0.2">
      <c r="A531" s="44" t="s">
        <v>157</v>
      </c>
      <c r="B531" s="55">
        <v>23917</v>
      </c>
      <c r="C531" s="13" t="s">
        <v>1494</v>
      </c>
      <c r="D531" s="84" t="s">
        <v>67</v>
      </c>
      <c r="E531" s="47" t="s">
        <v>72</v>
      </c>
      <c r="F531" s="48"/>
      <c r="G531" s="69">
        <v>56</v>
      </c>
      <c r="H531" s="47">
        <f>IF(LEFT(E531,2)="DH",1,IF(LEFT(E531,2)="CA",2,IF(LEFT(E531,2)="1B",3,IF(LEFT(E531,2)="2B",4,IF(LEFT(E531,2)="3B",5,IF(LEFT(E531,2)="SS",6,IF(LEFT(E531,2)="LF",7,IF(LEFT(E531,2)="CF",8,IF(LEFT(E531,2)="RF",9,IF(LEFT(E531,2)="SP",10,IF(LEFT(E531,2)="RP",11,12)))))))))))</f>
        <v>4</v>
      </c>
      <c r="I531" s="53">
        <f>IF($G531="NC","NC",IF(OR(LEFT(E531,2)="RP",LEFT(E531,2)="SP"),ROUNDDOWN($G531*1.05,0)+IF($G531*1.05-ROUNDDOWN($G531*1.05,0)&gt;=2/3,2/3,IF($G531*1.05-ROUNDDOWN($G531*1.05,0)&gt;=1/3,1/3,0)),ROUNDDOWN($G531*1.05,0)))</f>
        <v>58</v>
      </c>
      <c r="J531" s="48"/>
      <c r="K531" s="49"/>
      <c r="L531" s="50"/>
      <c r="O531" s="46" t="str">
        <f>D531</f>
        <v>NYA</v>
      </c>
    </row>
    <row r="532" spans="1:15" x14ac:dyDescent="0.2">
      <c r="A532" s="44" t="s">
        <v>157</v>
      </c>
      <c r="B532" s="55">
        <v>24598</v>
      </c>
      <c r="C532" s="13" t="s">
        <v>1522</v>
      </c>
      <c r="D532" s="84" t="s">
        <v>120</v>
      </c>
      <c r="E532" s="47" t="s">
        <v>514</v>
      </c>
      <c r="F532" s="48"/>
      <c r="G532" s="69">
        <v>460</v>
      </c>
      <c r="H532" s="47">
        <f>IF(LEFT(E532,2)="DH",1,IF(LEFT(E532,2)="CA",2,IF(LEFT(E532,2)="1B",3,IF(LEFT(E532,2)="2B",4,IF(LEFT(E532,2)="3B",5,IF(LEFT(E532,2)="SS",6,IF(LEFT(E532,2)="LF",7,IF(LEFT(E532,2)="CF",8,IF(LEFT(E532,2)="RF",9,IF(LEFT(E532,2)="SP",10,IF(LEFT(E532,2)="RP",11,12)))))))))))</f>
        <v>5</v>
      </c>
      <c r="I532" s="53">
        <f>IF($G532="NC","NC",IF(OR(LEFT(E532,2)="RP",LEFT(E532,2)="SP"),ROUNDDOWN($G532*1.05,0)+IF($G532*1.05-ROUNDDOWN($G532*1.05,0)&gt;=2/3,2/3,IF($G532*1.05-ROUNDDOWN($G532*1.05,0)&gt;=1/3,1/3,0)),ROUNDDOWN($G532*1.05,0)))</f>
        <v>483</v>
      </c>
      <c r="J532" s="48"/>
      <c r="K532" s="49"/>
      <c r="L532" s="50"/>
      <c r="O532" s="46" t="str">
        <f>D532</f>
        <v>TOA</v>
      </c>
    </row>
    <row r="533" spans="1:15" x14ac:dyDescent="0.2">
      <c r="A533" s="44" t="s">
        <v>157</v>
      </c>
      <c r="B533" s="55">
        <v>31665</v>
      </c>
      <c r="C533" s="13" t="s">
        <v>2007</v>
      </c>
      <c r="D533" s="84" t="s">
        <v>70</v>
      </c>
      <c r="E533" s="47" t="s">
        <v>131</v>
      </c>
      <c r="F533" s="48"/>
      <c r="G533" s="69">
        <v>84</v>
      </c>
      <c r="H533" s="47">
        <f>IF(LEFT(E533,2)="DH",1,IF(LEFT(E533,2)="CA",2,IF(LEFT(E533,2)="1B",3,IF(LEFT(E533,2)="2B",4,IF(LEFT(E533,2)="3B",5,IF(LEFT(E533,2)="SS",6,IF(LEFT(E533,2)="LF",7,IF(LEFT(E533,2)="CF",8,IF(LEFT(E533,2)="RF",9,IF(LEFT(E533,2)="SP",10,IF(LEFT(E533,2)="RP",11,12)))))))))))</f>
        <v>5</v>
      </c>
      <c r="I533" s="53">
        <f>IF($G533="NC","NC",IF(OR(LEFT(E533,2)="RP",LEFT(E533,2)="SP"),ROUNDDOWN($G533*1.05,0)+IF($G533*1.05-ROUNDDOWN($G533*1.05,0)&gt;=2/3,2/3,IF($G533*1.05-ROUNDDOWN($G533*1.05,0)&gt;=1/3,1/3,0)),ROUNDDOWN($G533*1.05,0)))</f>
        <v>88</v>
      </c>
      <c r="J533" s="48"/>
      <c r="K533" s="49"/>
      <c r="L533" s="50"/>
      <c r="O533" s="46" t="str">
        <f>D533</f>
        <v>LAN</v>
      </c>
    </row>
    <row r="534" spans="1:15" x14ac:dyDescent="0.2">
      <c r="A534" s="44" t="s">
        <v>157</v>
      </c>
      <c r="B534" s="55">
        <v>19562</v>
      </c>
      <c r="C534" s="13" t="s">
        <v>1108</v>
      </c>
      <c r="D534" s="84" t="s">
        <v>94</v>
      </c>
      <c r="E534" s="47" t="s">
        <v>9</v>
      </c>
      <c r="F534" s="48"/>
      <c r="G534" s="69">
        <v>50</v>
      </c>
      <c r="H534" s="47">
        <f>IF(LEFT(E534,2)="DH",1,IF(LEFT(E534,2)="CA",2,IF(LEFT(E534,2)="1B",3,IF(LEFT(E534,2)="2B",4,IF(LEFT(E534,2)="3B",5,IF(LEFT(E534,2)="SS",6,IF(LEFT(E534,2)="LF",7,IF(LEFT(E534,2)="CF",8,IF(LEFT(E534,2)="RF",9,IF(LEFT(E534,2)="SP",10,IF(LEFT(E534,2)="RP",11,12)))))))))))</f>
        <v>6</v>
      </c>
      <c r="I534" s="53">
        <f>IF($G534="NC","NC",IF(OR(LEFT(E534,2)="RP",LEFT(E534,2)="SP"),ROUNDDOWN($G534*1.05,0)+IF($G534*1.05-ROUNDDOWN($G534*1.05,0)&gt;=2/3,2/3,IF($G534*1.05-ROUNDDOWN($G534*1.05,0)&gt;=1/3,1/3,0)),ROUNDDOWN($G534*1.05,0)))</f>
        <v>52</v>
      </c>
      <c r="J534" s="48"/>
      <c r="K534" s="48"/>
      <c r="L534" s="50"/>
      <c r="O534" s="46" t="str">
        <f>D534</f>
        <v>HOA</v>
      </c>
    </row>
    <row r="535" spans="1:15" x14ac:dyDescent="0.2">
      <c r="A535" s="44" t="s">
        <v>157</v>
      </c>
      <c r="B535" s="55">
        <v>27647</v>
      </c>
      <c r="C535" s="13" t="s">
        <v>1786</v>
      </c>
      <c r="D535" s="84" t="s">
        <v>67</v>
      </c>
      <c r="E535" s="51" t="s">
        <v>9</v>
      </c>
      <c r="F535" s="52"/>
      <c r="G535" s="69">
        <v>539</v>
      </c>
      <c r="H535" s="51">
        <f>IF(LEFT(E535,2)="DH",1,IF(LEFT(E535,2)="CA",2,IF(LEFT(E535,2)="1B",3,IF(LEFT(E535,2)="2B",4,IF(LEFT(E535,2)="3B",5,IF(LEFT(E535,2)="SS",6,IF(LEFT(E535,2)="LF",7,IF(LEFT(E535,2)="CF",8,IF(LEFT(E535,2)="RF",9,IF(LEFT(E535,2)="SP",10,IF(LEFT(E535,2)="RP",11,12)))))))))))</f>
        <v>6</v>
      </c>
      <c r="I535" s="53">
        <f>IF($G535="NC","NC",IF(OR(LEFT(E535,2)="RP",LEFT(E535,2)="SP"),ROUNDDOWN($G535*1.05,0)+IF($G535*1.05-ROUNDDOWN($G535*1.05,0)&gt;=2/3,2/3,IF($G535*1.05-ROUNDDOWN($G535*1.05,0)&gt;=1/3,1/3,0)),ROUNDDOWN($G535*1.05,0)))</f>
        <v>565</v>
      </c>
      <c r="J535" s="48"/>
      <c r="K535" s="48"/>
      <c r="L535" s="50"/>
      <c r="O535" s="46" t="str">
        <f>D535</f>
        <v>NYA</v>
      </c>
    </row>
    <row r="536" spans="1:15" x14ac:dyDescent="0.2">
      <c r="A536" s="44" t="s">
        <v>157</v>
      </c>
      <c r="B536" s="55">
        <v>20505</v>
      </c>
      <c r="C536" s="13" t="s">
        <v>1243</v>
      </c>
      <c r="D536" s="84" t="s">
        <v>24</v>
      </c>
      <c r="E536" s="47" t="s">
        <v>518</v>
      </c>
      <c r="F536" s="48"/>
      <c r="G536" s="69">
        <v>206</v>
      </c>
      <c r="H536" s="47">
        <f>IF(LEFT(E536,2)="DH",1,IF(LEFT(E536,2)="CA",2,IF(LEFT(E536,2)="1B",3,IF(LEFT(E536,2)="2B",4,IF(LEFT(E536,2)="3B",5,IF(LEFT(E536,2)="SS",6,IF(LEFT(E536,2)="LF",7,IF(LEFT(E536,2)="CF",8,IF(LEFT(E536,2)="RF",9,IF(LEFT(E536,2)="SP",10,IF(LEFT(E536,2)="RP",11,12)))))))))))</f>
        <v>7</v>
      </c>
      <c r="I536" s="53">
        <f>IF($G536="NC","NC",IF(OR(LEFT(E536,2)="RP",LEFT(E536,2)="SP"),ROUNDDOWN($G536*1.05,0)+IF($G536*1.05-ROUNDDOWN($G536*1.05,0)&gt;=2/3,2/3,IF($G536*1.05-ROUNDDOWN($G536*1.05,0)&gt;=1/3,1/3,0)),ROUNDDOWN($G536*1.05,0)))</f>
        <v>216</v>
      </c>
      <c r="J536" s="48"/>
      <c r="K536" s="48"/>
      <c r="L536" s="50"/>
      <c r="O536" s="46" t="str">
        <f>D536</f>
        <v>KCA</v>
      </c>
    </row>
    <row r="537" spans="1:15" x14ac:dyDescent="0.2">
      <c r="A537" s="44" t="s">
        <v>157</v>
      </c>
      <c r="B537" s="55">
        <v>28080</v>
      </c>
      <c r="C537" s="13" t="s">
        <v>1840</v>
      </c>
      <c r="D537" s="84" t="s">
        <v>67</v>
      </c>
      <c r="E537" s="51" t="s">
        <v>10</v>
      </c>
      <c r="F537" s="48"/>
      <c r="G537" s="69">
        <v>381</v>
      </c>
      <c r="H537" s="51">
        <f>IF(LEFT(E537,2)="DH",1,IF(LEFT(E537,2)="CA",2,IF(LEFT(E537,2)="1B",3,IF(LEFT(E537,2)="2B",4,IF(LEFT(E537,2)="3B",5,IF(LEFT(E537,2)="SS",6,IF(LEFT(E537,2)="LF",7,IF(LEFT(E537,2)="CF",8,IF(LEFT(E537,2)="RF",9,IF(LEFT(E537,2)="SP",10,IF(LEFT(E537,2)="RP",11,12)))))))))))</f>
        <v>7</v>
      </c>
      <c r="I537" s="53">
        <f>IF($G537="NC","NC",IF(OR(LEFT(E537,2)="RP",LEFT(E537,2)="SP"),ROUNDDOWN($G537*1.05,0)+IF($G537*1.05-ROUNDDOWN($G537*1.05,0)&gt;=2/3,2/3,IF($G537*1.05-ROUNDDOWN($G537*1.05,0)&gt;=1/3,1/3,0)),ROUNDDOWN($G537*1.05,0)))</f>
        <v>400</v>
      </c>
      <c r="J537" s="48"/>
      <c r="K537" s="48"/>
      <c r="L537" s="50"/>
      <c r="O537" s="46" t="str">
        <f>D537</f>
        <v>NYA</v>
      </c>
    </row>
    <row r="538" spans="1:15" x14ac:dyDescent="0.2">
      <c r="A538" s="44" t="s">
        <v>157</v>
      </c>
      <c r="B538" s="55">
        <v>19522</v>
      </c>
      <c r="C538" s="13" t="s">
        <v>1103</v>
      </c>
      <c r="D538" s="84" t="s">
        <v>71</v>
      </c>
      <c r="E538" s="51" t="s">
        <v>20</v>
      </c>
      <c r="F538" s="48"/>
      <c r="G538" s="69">
        <v>579</v>
      </c>
      <c r="H538" s="51">
        <f>IF(LEFT(E538,2)="DH",1,IF(LEFT(E538,2)="CA",2,IF(LEFT(E538,2)="1B",3,IF(LEFT(E538,2)="2B",4,IF(LEFT(E538,2)="3B",5,IF(LEFT(E538,2)="SS",6,IF(LEFT(E538,2)="LF",7,IF(LEFT(E538,2)="CF",8,IF(LEFT(E538,2)="RF",9,IF(LEFT(E538,2)="SP",10,IF(LEFT(E538,2)="RP",11,12)))))))))))</f>
        <v>8</v>
      </c>
      <c r="I538" s="53">
        <f>IF($G538="NC","NC",IF(OR(LEFT(E538,2)="RP",LEFT(E538,2)="SP"),ROUNDDOWN($G538*1.05,0)+IF($G538*1.05-ROUNDDOWN($G538*1.05,0)&gt;=2/3,2/3,IF($G538*1.05-ROUNDDOWN($G538*1.05,0)&gt;=1/3,1/3,0)),ROUNDDOWN($G538*1.05,0)))</f>
        <v>607</v>
      </c>
      <c r="J538" s="48"/>
      <c r="K538" s="48"/>
      <c r="L538" s="50"/>
      <c r="O538" s="46" t="str">
        <f>D538</f>
        <v>CIN</v>
      </c>
    </row>
    <row r="539" spans="1:15" x14ac:dyDescent="0.2">
      <c r="A539" s="44" t="s">
        <v>157</v>
      </c>
      <c r="B539" s="55">
        <v>15640</v>
      </c>
      <c r="C539" s="13" t="s">
        <v>825</v>
      </c>
      <c r="D539" s="84" t="s">
        <v>67</v>
      </c>
      <c r="E539" s="47" t="s">
        <v>12</v>
      </c>
      <c r="F539" s="48"/>
      <c r="G539" s="69">
        <v>541</v>
      </c>
      <c r="H539" s="47">
        <f>IF(LEFT(E539,2)="DH",1,IF(LEFT(E539,2)="CA",2,IF(LEFT(E539,2)="1B",3,IF(LEFT(E539,2)="2B",4,IF(LEFT(E539,2)="3B",5,IF(LEFT(E539,2)="SS",6,IF(LEFT(E539,2)="LF",7,IF(LEFT(E539,2)="CF",8,IF(LEFT(E539,2)="RF",9,IF(LEFT(E539,2)="SP",10,IF(LEFT(E539,2)="RP",11,12)))))))))))</f>
        <v>9</v>
      </c>
      <c r="I539" s="53">
        <f>IF($G539="NC","NC",IF(OR(LEFT(E539,2)="RP",LEFT(E539,2)="SP"),ROUNDDOWN($G539*1.05,0)+IF($G539*1.05-ROUNDDOWN($G539*1.05,0)&gt;=2/3,2/3,IF($G539*1.05-ROUNDDOWN($G539*1.05,0)&gt;=1/3,1/3,0)),ROUNDDOWN($G539*1.05,0)))</f>
        <v>568</v>
      </c>
      <c r="J539" s="48"/>
      <c r="K539" s="49"/>
      <c r="L539" s="50"/>
      <c r="O539" s="46" t="str">
        <f>D539</f>
        <v>NYA</v>
      </c>
    </row>
    <row r="540" spans="1:15" x14ac:dyDescent="0.2">
      <c r="A540" s="44" t="s">
        <v>157</v>
      </c>
      <c r="B540" s="55">
        <v>26438</v>
      </c>
      <c r="C540" s="13" t="s">
        <v>1711</v>
      </c>
      <c r="D540" s="84" t="s">
        <v>18</v>
      </c>
      <c r="E540" s="47" t="s">
        <v>12</v>
      </c>
      <c r="F540" s="48"/>
      <c r="G540" s="69">
        <v>243</v>
      </c>
      <c r="H540" s="47">
        <f>IF(LEFT(E540,2)="DH",1,IF(LEFT(E540,2)="CA",2,IF(LEFT(E540,2)="1B",3,IF(LEFT(E540,2)="2B",4,IF(LEFT(E540,2)="3B",5,IF(LEFT(E540,2)="SS",6,IF(LEFT(E540,2)="LF",7,IF(LEFT(E540,2)="CF",8,IF(LEFT(E540,2)="RF",9,IF(LEFT(E540,2)="SP",10,IF(LEFT(E540,2)="RP",11,12)))))))))))</f>
        <v>9</v>
      </c>
      <c r="I540" s="53">
        <f>IF($G540="NC","NC",IF(OR(LEFT(E540,2)="RP",LEFT(E540,2)="SP"),ROUNDDOWN($G540*1.05,0)+IF($G540*1.05-ROUNDDOWN($G540*1.05,0)&gt;=2/3,2/3,IF($G540*1.05-ROUNDDOWN($G540*1.05,0)&gt;=1/3,1/3,0)),ROUNDDOWN($G540*1.05,0)))</f>
        <v>255</v>
      </c>
      <c r="J540" s="48"/>
      <c r="K540" s="49"/>
      <c r="L540" s="50"/>
      <c r="O540" s="46" t="str">
        <f>D540</f>
        <v>SEA</v>
      </c>
    </row>
    <row r="541" spans="1:15" x14ac:dyDescent="0.2">
      <c r="A541" s="44" t="s">
        <v>157</v>
      </c>
      <c r="B541" s="55">
        <v>29606</v>
      </c>
      <c r="C541" s="13" t="s">
        <v>1873</v>
      </c>
      <c r="D541" s="84" t="s">
        <v>66</v>
      </c>
      <c r="E541" s="47" t="s">
        <v>12</v>
      </c>
      <c r="F541" s="48"/>
      <c r="G541" s="69">
        <v>104</v>
      </c>
      <c r="H541" s="47">
        <f>IF(LEFT(E541,2)="DH",1,IF(LEFT(E541,2)="CA",2,IF(LEFT(E541,2)="1B",3,IF(LEFT(E541,2)="2B",4,IF(LEFT(E541,2)="3B",5,IF(LEFT(E541,2)="SS",6,IF(LEFT(E541,2)="LF",7,IF(LEFT(E541,2)="CF",8,IF(LEFT(E541,2)="RF",9,IF(LEFT(E541,2)="SP",10,IF(LEFT(E541,2)="RP",11,12)))))))))))</f>
        <v>9</v>
      </c>
      <c r="I541" s="53">
        <f>IF($G541="NC","NC",IF(OR(LEFT(E541,2)="RP",LEFT(E541,2)="SP"),ROUNDDOWN($G541*1.05,0)+IF($G541*1.05-ROUNDDOWN($G541*1.05,0)&gt;=2/3,2/3,IF($G541*1.05-ROUNDDOWN($G541*1.05,0)&gt;=1/3,1/3,0)),ROUNDDOWN($G541*1.05,0)))</f>
        <v>109</v>
      </c>
      <c r="J541" s="48"/>
      <c r="K541" s="48"/>
      <c r="L541" s="50"/>
      <c r="O541" s="46" t="str">
        <f>D541</f>
        <v>DEA</v>
      </c>
    </row>
    <row r="542" spans="1:15" x14ac:dyDescent="0.2">
      <c r="A542" s="44" t="s">
        <v>157</v>
      </c>
      <c r="B542" s="78">
        <v>11836</v>
      </c>
      <c r="C542" s="13" t="s">
        <v>646</v>
      </c>
      <c r="D542" s="82" t="s">
        <v>122</v>
      </c>
      <c r="E542" s="51" t="s">
        <v>527</v>
      </c>
      <c r="F542" s="13">
        <v>21</v>
      </c>
      <c r="G542" s="70">
        <v>123.66</v>
      </c>
      <c r="H542" s="47">
        <f>IF(LEFT(E542,2)="DH",1,IF(LEFT(E542,2)="CA",2,IF(LEFT(E542,2)="1B",3,IF(LEFT(E542,2)="2B",4,IF(LEFT(E542,2)="3B",5,IF(LEFT(E542,2)="SS",6,IF(LEFT(E542,2)="LF",7,IF(LEFT(E542,2)="CF",8,IF(LEFT(E542,2)="RF",9,IF(LEFT(E542,2)="SP",10,IF(LEFT(E542,2)="RP",11,12)))))))))))</f>
        <v>10</v>
      </c>
      <c r="I542" s="53">
        <f>IF($G542="NC","NC",IF(OR(LEFT(E542,2)="RP",LEFT(E542,2)="SP"),ROUNDDOWN($G542*1.05,0)+IF($G542*1.05-ROUNDDOWN($G542*1.05,0)&gt;=2/3,2/3,IF($G542*1.05-ROUNDDOWN($G542*1.05,0)&gt;=1/3,1/3,0)),ROUNDDOWN($G542*1.05,0)))</f>
        <v>129.66666666666666</v>
      </c>
      <c r="J542" s="48"/>
      <c r="K542" s="49"/>
      <c r="L542" s="50"/>
      <c r="O542" s="46" t="str">
        <f>D542</f>
        <v>PHN</v>
      </c>
    </row>
    <row r="543" spans="1:15" x14ac:dyDescent="0.2">
      <c r="A543" s="44" t="s">
        <v>157</v>
      </c>
      <c r="B543" s="78">
        <v>16137</v>
      </c>
      <c r="C543" s="13" t="s">
        <v>852</v>
      </c>
      <c r="D543" s="82" t="s">
        <v>67</v>
      </c>
      <c r="E543" s="51" t="s">
        <v>13</v>
      </c>
      <c r="F543" s="13">
        <v>33</v>
      </c>
      <c r="G543" s="70">
        <v>195.33</v>
      </c>
      <c r="H543" s="51">
        <f>IF(LEFT(E543,2)="DH",1,IF(LEFT(E543,2)="CA",2,IF(LEFT(E543,2)="1B",3,IF(LEFT(E543,2)="2B",4,IF(LEFT(E543,2)="3B",5,IF(LEFT(E543,2)="SS",6,IF(LEFT(E543,2)="LF",7,IF(LEFT(E543,2)="CF",8,IF(LEFT(E543,2)="RF",9,IF(LEFT(E543,2)="SP",10,IF(LEFT(E543,2)="RP",11,12)))))))))))</f>
        <v>10</v>
      </c>
      <c r="I543" s="53">
        <f>IF($G543="NC","NC",IF(OR(LEFT(E543,2)="RP",LEFT(E543,2)="SP"),ROUNDDOWN($G543*1.05,0)+IF($G543*1.05-ROUNDDOWN($G543*1.05,0)&gt;=2/3,2/3,IF($G543*1.05-ROUNDDOWN($G543*1.05,0)&gt;=1/3,1/3,0)),ROUNDDOWN($G543*1.05,0)))</f>
        <v>205</v>
      </c>
      <c r="J543" s="48"/>
      <c r="K543" s="48"/>
      <c r="L543" s="50"/>
      <c r="O543" s="46" t="str">
        <f>D543</f>
        <v>NYA</v>
      </c>
    </row>
    <row r="544" spans="1:15" x14ac:dyDescent="0.2">
      <c r="A544" s="44" t="s">
        <v>157</v>
      </c>
      <c r="B544" s="78">
        <v>17295</v>
      </c>
      <c r="C544" s="13" t="s">
        <v>930</v>
      </c>
      <c r="D544" s="82" t="s">
        <v>94</v>
      </c>
      <c r="E544" s="47" t="s">
        <v>13</v>
      </c>
      <c r="F544" s="13">
        <v>31</v>
      </c>
      <c r="G544" s="70">
        <v>192</v>
      </c>
      <c r="H544" s="47">
        <f>IF(LEFT(E544,2)="DH",1,IF(LEFT(E544,2)="CA",2,IF(LEFT(E544,2)="1B",3,IF(LEFT(E544,2)="2B",4,IF(LEFT(E544,2)="3B",5,IF(LEFT(E544,2)="SS",6,IF(LEFT(E544,2)="LF",7,IF(LEFT(E544,2)="CF",8,IF(LEFT(E544,2)="RF",9,IF(LEFT(E544,2)="SP",10,IF(LEFT(E544,2)="RP",11,12)))))))))))</f>
        <v>10</v>
      </c>
      <c r="I544" s="53">
        <f>IF($G544="NC","NC",IF(OR(LEFT(E544,2)="RP",LEFT(E544,2)="SP"),ROUNDDOWN($G544*1.05,0)+IF($G544*1.05-ROUNDDOWN($G544*1.05,0)&gt;=2/3,2/3,IF($G544*1.05-ROUNDDOWN($G544*1.05,0)&gt;=1/3,1/3,0)),ROUNDDOWN($G544*1.05,0)))</f>
        <v>201.33333333333334</v>
      </c>
      <c r="J544" s="48"/>
      <c r="K544" s="49"/>
      <c r="L544" s="50"/>
      <c r="O544" s="46" t="str">
        <f>D544</f>
        <v>HOA</v>
      </c>
    </row>
    <row r="545" spans="1:16" x14ac:dyDescent="0.2">
      <c r="A545" s="44" t="s">
        <v>157</v>
      </c>
      <c r="B545" s="78">
        <v>17732</v>
      </c>
      <c r="C545" s="13" t="s">
        <v>957</v>
      </c>
      <c r="D545" s="82" t="s">
        <v>65</v>
      </c>
      <c r="E545" s="47" t="s">
        <v>527</v>
      </c>
      <c r="F545" s="13">
        <v>5</v>
      </c>
      <c r="G545" s="70">
        <v>34</v>
      </c>
      <c r="H545" s="47">
        <f>IF(LEFT(E545,2)="DH",1,IF(LEFT(E545,2)="CA",2,IF(LEFT(E545,2)="1B",3,IF(LEFT(E545,2)="2B",4,IF(LEFT(E545,2)="3B",5,IF(LEFT(E545,2)="SS",6,IF(LEFT(E545,2)="LF",7,IF(LEFT(E545,2)="CF",8,IF(LEFT(E545,2)="RF",9,IF(LEFT(E545,2)="SP",10,IF(LEFT(E545,2)="RP",11,12)))))))))))</f>
        <v>10</v>
      </c>
      <c r="I545" s="53">
        <f>IF($G545="NC","NC",IF(OR(LEFT(E545,2)="RP",LEFT(E545,2)="SP"),ROUNDDOWN($G545*1.05,0)+IF($G545*1.05-ROUNDDOWN($G545*1.05,0)&gt;=2/3,2/3,IF($G545*1.05-ROUNDDOWN($G545*1.05,0)&gt;=1/3,1/3,0)),ROUNDDOWN($G545*1.05,0)))</f>
        <v>35.666666666666664</v>
      </c>
      <c r="J545" s="48"/>
      <c r="K545" s="48"/>
      <c r="L545" s="50"/>
      <c r="O545" s="46" t="str">
        <f>D545</f>
        <v>ARN</v>
      </c>
    </row>
    <row r="546" spans="1:16" x14ac:dyDescent="0.2">
      <c r="A546" s="44" t="s">
        <v>157</v>
      </c>
      <c r="B546" s="78">
        <v>19853</v>
      </c>
      <c r="C546" s="13" t="s">
        <v>1147</v>
      </c>
      <c r="D546" s="82" t="s">
        <v>11</v>
      </c>
      <c r="E546" s="51" t="s">
        <v>13</v>
      </c>
      <c r="F546" s="13">
        <v>15</v>
      </c>
      <c r="G546" s="70">
        <v>73.33</v>
      </c>
      <c r="H546" s="51">
        <f>IF(LEFT(E546,2)="DH",1,IF(LEFT(E546,2)="CA",2,IF(LEFT(E546,2)="1B",3,IF(LEFT(E546,2)="2B",4,IF(LEFT(E546,2)="3B",5,IF(LEFT(E546,2)="SS",6,IF(LEFT(E546,2)="LF",7,IF(LEFT(E546,2)="CF",8,IF(LEFT(E546,2)="RF",9,IF(LEFT(E546,2)="SP",10,IF(LEFT(E546,2)="RP",11,12)))))))))))</f>
        <v>10</v>
      </c>
      <c r="I546" s="53">
        <f>IF($G546="NC","NC",IF(OR(LEFT(E546,2)="RP",LEFT(E546,2)="SP"),ROUNDDOWN($G546*1.05,0)+IF($G546*1.05-ROUNDDOWN($G546*1.05,0)&gt;=2/3,2/3,IF($G546*1.05-ROUNDDOWN($G546*1.05,0)&gt;=1/3,1/3,0)),ROUNDDOWN($G546*1.05,0)))</f>
        <v>76.666666666666671</v>
      </c>
      <c r="J546" s="48"/>
      <c r="K546" s="48"/>
      <c r="L546" s="50"/>
      <c r="O546" s="46" t="str">
        <f>D546</f>
        <v>SDN</v>
      </c>
    </row>
    <row r="547" spans="1:16" x14ac:dyDescent="0.2">
      <c r="A547" s="44" t="s">
        <v>157</v>
      </c>
      <c r="B547" s="78">
        <v>19899</v>
      </c>
      <c r="C547" s="13" t="s">
        <v>1160</v>
      </c>
      <c r="D547" s="82" t="s">
        <v>67</v>
      </c>
      <c r="E547" s="47" t="s">
        <v>13</v>
      </c>
      <c r="F547" s="13">
        <v>14</v>
      </c>
      <c r="G547" s="70">
        <v>78.66</v>
      </c>
      <c r="H547" s="47">
        <f>IF(LEFT(E547,2)="DH",1,IF(LEFT(E547,2)="CA",2,IF(LEFT(E547,2)="1B",3,IF(LEFT(E547,2)="2B",4,IF(LEFT(E547,2)="3B",5,IF(LEFT(E547,2)="SS",6,IF(LEFT(E547,2)="LF",7,IF(LEFT(E547,2)="CF",8,IF(LEFT(E547,2)="RF",9,IF(LEFT(E547,2)="SP",10,IF(LEFT(E547,2)="RP",11,12)))))))))))</f>
        <v>10</v>
      </c>
      <c r="I547" s="53">
        <f>IF($G547="NC","NC",IF(OR(LEFT(E547,2)="RP",LEFT(E547,2)="SP"),ROUNDDOWN($G547*1.05,0)+IF($G547*1.05-ROUNDDOWN($G547*1.05,0)&gt;=2/3,2/3,IF($G547*1.05-ROUNDDOWN($G547*1.05,0)&gt;=1/3,1/3,0)),ROUNDDOWN($G547*1.05,0)))</f>
        <v>82.333333333333329</v>
      </c>
      <c r="J547" s="48"/>
      <c r="K547" s="48"/>
      <c r="L547" s="50"/>
      <c r="O547" s="46" t="str">
        <f>D547</f>
        <v>NYA</v>
      </c>
    </row>
    <row r="548" spans="1:16" x14ac:dyDescent="0.2">
      <c r="A548" s="44" t="s">
        <v>157</v>
      </c>
      <c r="B548" s="78">
        <v>21052</v>
      </c>
      <c r="C548" s="13" t="s">
        <v>1271</v>
      </c>
      <c r="D548" s="82" t="s">
        <v>67</v>
      </c>
      <c r="E548" s="47" t="s">
        <v>13</v>
      </c>
      <c r="F548" s="13">
        <v>11</v>
      </c>
      <c r="G548" s="70">
        <v>57</v>
      </c>
      <c r="H548" s="47">
        <f>IF(LEFT(E548,2)="DH",1,IF(LEFT(E548,2)="CA",2,IF(LEFT(E548,2)="1B",3,IF(LEFT(E548,2)="2B",4,IF(LEFT(E548,2)="3B",5,IF(LEFT(E548,2)="SS",6,IF(LEFT(E548,2)="LF",7,IF(LEFT(E548,2)="CF",8,IF(LEFT(E548,2)="RF",9,IF(LEFT(E548,2)="SP",10,IF(LEFT(E548,2)="RP",11,12)))))))))))</f>
        <v>10</v>
      </c>
      <c r="I548" s="53">
        <f>IF($G548="NC","NC",IF(OR(LEFT(E548,2)="RP",LEFT(E548,2)="SP"),ROUNDDOWN($G548*1.05,0)+IF($G548*1.05-ROUNDDOWN($G548*1.05,0)&gt;=2/3,2/3,IF($G548*1.05-ROUNDDOWN($G548*1.05,0)&gt;=1/3,1/3,0)),ROUNDDOWN($G548*1.05,0)))</f>
        <v>59.666666666666664</v>
      </c>
      <c r="J548" s="48"/>
      <c r="K548" s="49"/>
      <c r="L548" s="50"/>
      <c r="O548" s="46" t="str">
        <f>D548</f>
        <v>NYA</v>
      </c>
    </row>
    <row r="549" spans="1:16" x14ac:dyDescent="0.2">
      <c r="A549" s="44" t="s">
        <v>157</v>
      </c>
      <c r="B549" s="78">
        <v>23920</v>
      </c>
      <c r="C549" s="13" t="s">
        <v>1495</v>
      </c>
      <c r="D549" s="82" t="s">
        <v>25</v>
      </c>
      <c r="E549" s="51" t="s">
        <v>13</v>
      </c>
      <c r="F549" s="13">
        <v>28</v>
      </c>
      <c r="G549" s="70">
        <v>166.66</v>
      </c>
      <c r="H549" s="47">
        <f>IF(LEFT(E549,2)="DH",1,IF(LEFT(E549,2)="CA",2,IF(LEFT(E549,2)="1B",3,IF(LEFT(E549,2)="2B",4,IF(LEFT(E549,2)="3B",5,IF(LEFT(E549,2)="SS",6,IF(LEFT(E549,2)="LF",7,IF(LEFT(E549,2)="CF",8,IF(LEFT(E549,2)="RF",9,IF(LEFT(E549,2)="SP",10,IF(LEFT(E549,2)="RP",11,12)))))))))))</f>
        <v>10</v>
      </c>
      <c r="I549" s="53">
        <f>IF($G549="NC","NC",IF(OR(LEFT(E549,2)="RP",LEFT(E549,2)="SP"),ROUNDDOWN($G549*1.05,0)+IF($G549*1.05-ROUNDDOWN($G549*1.05,0)&gt;=2/3,2/3,IF($G549*1.05-ROUNDDOWN($G549*1.05,0)&gt;=1/3,1/3,0)),ROUNDDOWN($G549*1.05,0)))</f>
        <v>174.66666666666666</v>
      </c>
      <c r="J549" s="48"/>
      <c r="K549" s="49"/>
      <c r="L549" s="50"/>
      <c r="O549" s="46" t="str">
        <f>D549</f>
        <v>BOA</v>
      </c>
    </row>
    <row r="550" spans="1:16" x14ac:dyDescent="0.2">
      <c r="A550" s="44" t="s">
        <v>157</v>
      </c>
      <c r="B550" s="78">
        <v>30170</v>
      </c>
      <c r="C550" s="13" t="s">
        <v>1949</v>
      </c>
      <c r="D550" s="82" t="s">
        <v>71</v>
      </c>
      <c r="E550" s="47" t="s">
        <v>527</v>
      </c>
      <c r="F550" s="13">
        <v>2</v>
      </c>
      <c r="G550" s="70">
        <v>6</v>
      </c>
      <c r="H550" s="51">
        <f>IF(LEFT(E550,2)="DH",1,IF(LEFT(E550,2)="CA",2,IF(LEFT(E550,2)="1B",3,IF(LEFT(E550,2)="2B",4,IF(LEFT(E550,2)="3B",5,IF(LEFT(E550,2)="SS",6,IF(LEFT(E550,2)="LF",7,IF(LEFT(E550,2)="CF",8,IF(LEFT(E550,2)="RF",9,IF(LEFT(E550,2)="SP",10,IF(LEFT(E550,2)="RP",11,12)))))))))))</f>
        <v>10</v>
      </c>
      <c r="I550" s="53">
        <f>IF($G550="NC","NC",IF(OR(LEFT(E550,2)="RP",LEFT(E550,2)="SP"),ROUNDDOWN($G550*1.05,0)+IF($G550*1.05-ROUNDDOWN($G550*1.05,0)&gt;=2/3,2/3,IF($G550*1.05-ROUNDDOWN($G550*1.05,0)&gt;=1/3,1/3,0)),ROUNDDOWN($G550*1.05,0)))</f>
        <v>6</v>
      </c>
      <c r="J550" s="48"/>
      <c r="K550" s="48"/>
      <c r="L550" s="50"/>
      <c r="O550" s="46" t="str">
        <f>D550</f>
        <v>CIN</v>
      </c>
    </row>
    <row r="551" spans="1:16" x14ac:dyDescent="0.2">
      <c r="A551" s="44" t="s">
        <v>157</v>
      </c>
      <c r="B551" s="78">
        <v>31312</v>
      </c>
      <c r="C551" s="13" t="s">
        <v>1967</v>
      </c>
      <c r="D551" s="82" t="s">
        <v>94</v>
      </c>
      <c r="E551" s="51" t="s">
        <v>527</v>
      </c>
      <c r="F551" s="13">
        <v>14</v>
      </c>
      <c r="G551" s="70">
        <v>86</v>
      </c>
      <c r="H551" s="51">
        <f>IF(LEFT(E551,2)="DH",1,IF(LEFT(E551,2)="CA",2,IF(LEFT(E551,2)="1B",3,IF(LEFT(E551,2)="2B",4,IF(LEFT(E551,2)="3B",5,IF(LEFT(E551,2)="SS",6,IF(LEFT(E551,2)="LF",7,IF(LEFT(E551,2)="CF",8,IF(LEFT(E551,2)="RF",9,IF(LEFT(E551,2)="SP",10,IF(LEFT(E551,2)="RP",11,12)))))))))))</f>
        <v>10</v>
      </c>
      <c r="I551" s="53">
        <f>IF($G551="NC","NC",IF(OR(LEFT(E551,2)="RP",LEFT(E551,2)="SP"),ROUNDDOWN($G551*1.05,0)+IF($G551*1.05-ROUNDDOWN($G551*1.05,0)&gt;=2/3,2/3,IF($G551*1.05-ROUNDDOWN($G551*1.05,0)&gt;=1/3,1/3,0)),ROUNDDOWN($G551*1.05,0)))</f>
        <v>90</v>
      </c>
      <c r="J551" s="48"/>
      <c r="K551" s="48"/>
      <c r="L551" s="50"/>
      <c r="O551" s="46" t="str">
        <f>D551</f>
        <v>HOA</v>
      </c>
    </row>
    <row r="552" spans="1:16" x14ac:dyDescent="0.2">
      <c r="A552" s="44" t="s">
        <v>157</v>
      </c>
      <c r="B552" s="78">
        <v>32095</v>
      </c>
      <c r="C552" s="13" t="s">
        <v>2044</v>
      </c>
      <c r="D552" s="82" t="s">
        <v>67</v>
      </c>
      <c r="E552" s="47" t="s">
        <v>13</v>
      </c>
      <c r="F552" s="13">
        <v>14</v>
      </c>
      <c r="G552" s="70">
        <v>73</v>
      </c>
      <c r="H552" s="47">
        <f>IF(LEFT(E552,2)="DH",1,IF(LEFT(E552,2)="CA",2,IF(LEFT(E552,2)="1B",3,IF(LEFT(E552,2)="2B",4,IF(LEFT(E552,2)="3B",5,IF(LEFT(E552,2)="SS",6,IF(LEFT(E552,2)="LF",7,IF(LEFT(E552,2)="CF",8,IF(LEFT(E552,2)="RF",9,IF(LEFT(E552,2)="SP",10,IF(LEFT(E552,2)="RP",11,12)))))))))))</f>
        <v>10</v>
      </c>
      <c r="I552" s="53">
        <f>IF($G552="NC","NC",IF(OR(LEFT(E552,2)="RP",LEFT(E552,2)="SP"),ROUNDDOWN($G552*1.05,0)+IF($G552*1.05-ROUNDDOWN($G552*1.05,0)&gt;=2/3,2/3,IF($G552*1.05-ROUNDDOWN($G552*1.05,0)&gt;=1/3,1/3,0)),ROUNDDOWN($G552*1.05,0)))</f>
        <v>76.333333333333329</v>
      </c>
      <c r="J552" s="48"/>
      <c r="K552" s="49"/>
      <c r="L552" s="50"/>
      <c r="O552" s="46" t="str">
        <f>D552</f>
        <v>NYA</v>
      </c>
    </row>
    <row r="553" spans="1:16" x14ac:dyDescent="0.2">
      <c r="A553" s="44" t="s">
        <v>157</v>
      </c>
      <c r="B553" s="78">
        <v>11847</v>
      </c>
      <c r="C553" s="13" t="s">
        <v>647</v>
      </c>
      <c r="D553" s="82" t="s">
        <v>16</v>
      </c>
      <c r="E553" s="47" t="s">
        <v>15</v>
      </c>
      <c r="F553" s="13">
        <v>0</v>
      </c>
      <c r="G553" s="70">
        <v>42.33</v>
      </c>
      <c r="H553" s="47">
        <f>IF(LEFT(E553,2)="DH",1,IF(LEFT(E553,2)="CA",2,IF(LEFT(E553,2)="1B",3,IF(LEFT(E553,2)="2B",4,IF(LEFT(E553,2)="3B",5,IF(LEFT(E553,2)="SS",6,IF(LEFT(E553,2)="LF",7,IF(LEFT(E553,2)="CF",8,IF(LEFT(E553,2)="RF",9,IF(LEFT(E553,2)="SP",10,IF(LEFT(E553,2)="RP",11,12)))))))))))</f>
        <v>11</v>
      </c>
      <c r="I553" s="53">
        <f>IF($G553="NC","NC",IF(OR(LEFT(E553,2)="RP",LEFT(E553,2)="SP"),ROUNDDOWN($G553*1.05,0)+IF($G553*1.05-ROUNDDOWN($G553*1.05,0)&gt;=2/3,2/3,IF($G553*1.05-ROUNDDOWN($G553*1.05,0)&gt;=1/3,1/3,0)),ROUNDDOWN($G553*1.05,0)))</f>
        <v>44.333333333333336</v>
      </c>
      <c r="J553" s="48"/>
      <c r="K553" s="48"/>
      <c r="L553" s="50"/>
      <c r="O553" s="46" t="str">
        <f>D553</f>
        <v>TEA</v>
      </c>
    </row>
    <row r="554" spans="1:16" x14ac:dyDescent="0.2">
      <c r="A554" s="88" t="s">
        <v>157</v>
      </c>
      <c r="B554" s="78">
        <v>13619</v>
      </c>
      <c r="C554" s="13" t="s">
        <v>728</v>
      </c>
      <c r="D554" s="82" t="s">
        <v>124</v>
      </c>
      <c r="E554" s="47" t="s">
        <v>15</v>
      </c>
      <c r="F554" s="13">
        <v>0</v>
      </c>
      <c r="G554" s="70">
        <v>66.66</v>
      </c>
      <c r="H554" s="47">
        <f>IF(LEFT(E554,2)="DH",1,IF(LEFT(E554,2)="CA",2,IF(LEFT(E554,2)="1B",3,IF(LEFT(E554,2)="2B",4,IF(LEFT(E554,2)="3B",5,IF(LEFT(E554,2)="SS",6,IF(LEFT(E554,2)="LF",7,IF(LEFT(E554,2)="CF",8,IF(LEFT(E554,2)="RF",9,IF(LEFT(E554,2)="SP",10,IF(LEFT(E554,2)="RP",11,12)))))))))))</f>
        <v>11</v>
      </c>
      <c r="I554" s="53">
        <f>IF($G554="NC","NC",IF(OR(LEFT(E554,2)="RP",LEFT(E554,2)="SP"),ROUNDDOWN($G554*1.05,0)+IF($G554*1.05-ROUNDDOWN($G554*1.05,0)&gt;=2/3,2/3,IF($G554*1.05-ROUNDDOWN($G554*1.05,0)&gt;=1/3,1/3,0)),ROUNDDOWN($G554*1.05,0)))</f>
        <v>69.666666666666671</v>
      </c>
      <c r="J554" s="48"/>
      <c r="K554" s="49"/>
      <c r="L554" s="50"/>
      <c r="O554" s="46" t="str">
        <f>D554</f>
        <v>CLA</v>
      </c>
    </row>
    <row r="555" spans="1:16" x14ac:dyDescent="0.2">
      <c r="A555" s="44" t="s">
        <v>157</v>
      </c>
      <c r="B555" s="78">
        <v>16350</v>
      </c>
      <c r="C555" s="13" t="s">
        <v>865</v>
      </c>
      <c r="D555" s="76" t="str">
        <f>P555</f>
        <v>PIN/TOA</v>
      </c>
      <c r="E555" s="47" t="s">
        <v>15</v>
      </c>
      <c r="F555" s="13">
        <v>0</v>
      </c>
      <c r="G555" s="70">
        <v>35</v>
      </c>
      <c r="H555" s="51">
        <f>IF(LEFT(E555,2)="DH",1,IF(LEFT(E555,2)="CA",2,IF(LEFT(E555,2)="1B",3,IF(LEFT(E555,2)="2B",4,IF(LEFT(E555,2)="3B",5,IF(LEFT(E555,2)="SS",6,IF(LEFT(E555,2)="LF",7,IF(LEFT(E555,2)="CF",8,IF(LEFT(E555,2)="RF",9,IF(LEFT(E555,2)="SP",10,IF(LEFT(E555,2)="RP",11,12)))))))))))</f>
        <v>11</v>
      </c>
      <c r="I555" s="53">
        <f>IF($G555="NC","NC",IF(OR(LEFT(E555,2)="RP",LEFT(E555,2)="SP"),ROUNDDOWN($G555*1.05,0)+IF($G555*1.05-ROUNDDOWN($G555*1.05,0)&gt;=2/3,2/3,IF($G555*1.05-ROUNDDOWN($G555*1.05,0)&gt;=1/3,1/3,0)),ROUNDDOWN($G555*1.05,0)))</f>
        <v>36.666666666666664</v>
      </c>
      <c r="J555" s="48"/>
      <c r="K555" s="48"/>
      <c r="L555" s="50"/>
      <c r="O555" s="46" t="str">
        <f>D555</f>
        <v>PIN/TOA</v>
      </c>
      <c r="P555" s="46" t="s">
        <v>422</v>
      </c>
    </row>
    <row r="556" spans="1:16" x14ac:dyDescent="0.2">
      <c r="A556" s="44" t="s">
        <v>157</v>
      </c>
      <c r="B556" s="78">
        <v>16990</v>
      </c>
      <c r="C556" s="13" t="s">
        <v>913</v>
      </c>
      <c r="D556" s="82" t="s">
        <v>122</v>
      </c>
      <c r="E556" s="47" t="s">
        <v>528</v>
      </c>
      <c r="F556" s="13">
        <v>1</v>
      </c>
      <c r="G556" s="70">
        <v>67.33</v>
      </c>
      <c r="H556" s="47">
        <f>IF(LEFT(E556,2)="DH",1,IF(LEFT(E556,2)="CA",2,IF(LEFT(E556,2)="1B",3,IF(LEFT(E556,2)="2B",4,IF(LEFT(E556,2)="3B",5,IF(LEFT(E556,2)="SS",6,IF(LEFT(E556,2)="LF",7,IF(LEFT(E556,2)="CF",8,IF(LEFT(E556,2)="RF",9,IF(LEFT(E556,2)="SP",10,IF(LEFT(E556,2)="RP",11,12)))))))))))</f>
        <v>11</v>
      </c>
      <c r="I556" s="53">
        <f>IF($G556="NC","NC",IF(OR(LEFT(E556,2)="RP",LEFT(E556,2)="SP"),ROUNDDOWN($G556*1.05,0)+IF($G556*1.05-ROUNDDOWN($G556*1.05,0)&gt;=2/3,2/3,IF($G556*1.05-ROUNDDOWN($G556*1.05,0)&gt;=1/3,1/3,0)),ROUNDDOWN($G556*1.05,0)))</f>
        <v>70.666666666666671</v>
      </c>
      <c r="J556" s="48"/>
      <c r="K556" s="48"/>
      <c r="L556" s="50"/>
      <c r="O556" s="46" t="str">
        <f>D556</f>
        <v>PHN</v>
      </c>
    </row>
    <row r="557" spans="1:16" x14ac:dyDescent="0.2">
      <c r="A557" s="44" t="s">
        <v>157</v>
      </c>
      <c r="B557" s="78">
        <v>17611</v>
      </c>
      <c r="C557" s="13" t="s">
        <v>949</v>
      </c>
      <c r="D557" s="82" t="s">
        <v>24</v>
      </c>
      <c r="E557" s="47" t="s">
        <v>15</v>
      </c>
      <c r="F557" s="13">
        <v>0</v>
      </c>
      <c r="G557" s="70">
        <v>55.33</v>
      </c>
      <c r="H557" s="51">
        <f>IF(LEFT(E557,2)="DH",1,IF(LEFT(E557,2)="CA",2,IF(LEFT(E557,2)="1B",3,IF(LEFT(E557,2)="2B",4,IF(LEFT(E557,2)="3B",5,IF(LEFT(E557,2)="SS",6,IF(LEFT(E557,2)="LF",7,IF(LEFT(E557,2)="CF",8,IF(LEFT(E557,2)="RF",9,IF(LEFT(E557,2)="SP",10,IF(LEFT(E557,2)="RP",11,12)))))))))))</f>
        <v>11</v>
      </c>
      <c r="I557" s="53">
        <f>IF($G557="NC","NC",IF(OR(LEFT(E557,2)="RP",LEFT(E557,2)="SP"),ROUNDDOWN($G557*1.05,0)+IF($G557*1.05-ROUNDDOWN($G557*1.05,0)&gt;=2/3,2/3,IF($G557*1.05-ROUNDDOWN($G557*1.05,0)&gt;=1/3,1/3,0)),ROUNDDOWN($G557*1.05,0)))</f>
        <v>58</v>
      </c>
      <c r="J557" s="48"/>
      <c r="K557" s="48"/>
      <c r="L557" s="50"/>
      <c r="O557" s="46" t="str">
        <f>D557</f>
        <v>KCA</v>
      </c>
    </row>
    <row r="558" spans="1:16" x14ac:dyDescent="0.2">
      <c r="A558" s="44" t="s">
        <v>157</v>
      </c>
      <c r="B558" s="78">
        <v>19574</v>
      </c>
      <c r="C558" s="13" t="s">
        <v>1111</v>
      </c>
      <c r="D558" s="82" t="s">
        <v>19</v>
      </c>
      <c r="E558" s="47" t="s">
        <v>15</v>
      </c>
      <c r="F558" s="13">
        <v>0</v>
      </c>
      <c r="G558" s="70">
        <v>61</v>
      </c>
      <c r="H558" s="51">
        <f>IF(LEFT(E558,2)="DH",1,IF(LEFT(E558,2)="CA",2,IF(LEFT(E558,2)="1B",3,IF(LEFT(E558,2)="2B",4,IF(LEFT(E558,2)="3B",5,IF(LEFT(E558,2)="SS",6,IF(LEFT(E558,2)="LF",7,IF(LEFT(E558,2)="CF",8,IF(LEFT(E558,2)="RF",9,IF(LEFT(E558,2)="SP",10,IF(LEFT(E558,2)="RP",11,12)))))))))))</f>
        <v>11</v>
      </c>
      <c r="I558" s="53">
        <f>IF($G558="NC","NC",IF(OR(LEFT(E558,2)="RP",LEFT(E558,2)="SP"),ROUNDDOWN($G558*1.05,0)+IF($G558*1.05-ROUNDDOWN($G558*1.05,0)&gt;=2/3,2/3,IF($G558*1.05-ROUNDDOWN($G558*1.05,0)&gt;=1/3,1/3,0)),ROUNDDOWN($G558*1.05,0)))</f>
        <v>64</v>
      </c>
      <c r="J558" s="48"/>
      <c r="K558" s="49"/>
      <c r="L558" s="50"/>
      <c r="O558" s="46" t="str">
        <f>D558</f>
        <v>SLN</v>
      </c>
    </row>
    <row r="559" spans="1:16" x14ac:dyDescent="0.2">
      <c r="A559" s="44" t="s">
        <v>157</v>
      </c>
      <c r="B559" s="78">
        <v>21029</v>
      </c>
      <c r="C559" s="13" t="s">
        <v>1268</v>
      </c>
      <c r="D559" s="76" t="str">
        <f>P559</f>
        <v>MNA/PHN</v>
      </c>
      <c r="E559" s="47" t="s">
        <v>15</v>
      </c>
      <c r="F559" s="13">
        <v>0</v>
      </c>
      <c r="G559" s="70">
        <v>70</v>
      </c>
      <c r="H559" s="47">
        <f>IF(LEFT(E559,2)="DH",1,IF(LEFT(E559,2)="CA",2,IF(LEFT(E559,2)="1B",3,IF(LEFT(E559,2)="2B",4,IF(LEFT(E559,2)="3B",5,IF(LEFT(E559,2)="SS",6,IF(LEFT(E559,2)="LF",7,IF(LEFT(E559,2)="CF",8,IF(LEFT(E559,2)="RF",9,IF(LEFT(E559,2)="SP",10,IF(LEFT(E559,2)="RP",11,12)))))))))))</f>
        <v>11</v>
      </c>
      <c r="I559" s="53">
        <f>IF($G559="NC","NC",IF(OR(LEFT(E559,2)="RP",LEFT(E559,2)="SP"),ROUNDDOWN($G559*1.05,0)+IF($G559*1.05-ROUNDDOWN($G559*1.05,0)&gt;=2/3,2/3,IF($G559*1.05-ROUNDDOWN($G559*1.05,0)&gt;=1/3,1/3,0)),ROUNDDOWN($G559*1.05,0)))</f>
        <v>73.333333333333329</v>
      </c>
      <c r="J559" s="48"/>
      <c r="K559" s="49"/>
      <c r="L559" s="50"/>
      <c r="O559" s="46" t="str">
        <f>D559</f>
        <v>MNA/PHN</v>
      </c>
      <c r="P559" s="46" t="s">
        <v>418</v>
      </c>
    </row>
    <row r="560" spans="1:16" x14ac:dyDescent="0.2">
      <c r="A560" s="44" t="s">
        <v>157</v>
      </c>
      <c r="B560" s="78">
        <v>21951</v>
      </c>
      <c r="C560" s="13" t="s">
        <v>1355</v>
      </c>
      <c r="D560" s="82" t="s">
        <v>121</v>
      </c>
      <c r="E560" s="47" t="s">
        <v>15</v>
      </c>
      <c r="F560" s="13">
        <v>0</v>
      </c>
      <c r="G560" s="70">
        <v>22.33</v>
      </c>
      <c r="H560" s="51">
        <f>IF(LEFT(E560,2)="DH",1,IF(LEFT(E560,2)="CA",2,IF(LEFT(E560,2)="1B",3,IF(LEFT(E560,2)="2B",4,IF(LEFT(E560,2)="3B",5,IF(LEFT(E560,2)="SS",6,IF(LEFT(E560,2)="LF",7,IF(LEFT(E560,2)="CF",8,IF(LEFT(E560,2)="RF",9,IF(LEFT(E560,2)="SP",10,IF(LEFT(E560,2)="RP",11,12)))))))))))</f>
        <v>11</v>
      </c>
      <c r="I560" s="53">
        <f>IF($G560="NC","NC",IF(OR(LEFT(E560,2)="RP",LEFT(E560,2)="SP"),ROUNDDOWN($G560*1.05,0)+IF($G560*1.05-ROUNDDOWN($G560*1.05,0)&gt;=2/3,2/3,IF($G560*1.05-ROUNDDOWN($G560*1.05,0)&gt;=1/3,1/3,0)),ROUNDDOWN($G560*1.05,0)))</f>
        <v>23.333333333333332</v>
      </c>
      <c r="J560" s="48"/>
      <c r="K560" s="48"/>
      <c r="L560" s="50"/>
      <c r="O560" s="46" t="str">
        <f>D560</f>
        <v>SFN</v>
      </c>
    </row>
    <row r="561" spans="1:16" x14ac:dyDescent="0.2">
      <c r="A561" s="44" t="s">
        <v>157</v>
      </c>
      <c r="B561" s="78">
        <v>22113</v>
      </c>
      <c r="C561" s="13" t="s">
        <v>1360</v>
      </c>
      <c r="D561" s="82" t="s">
        <v>16</v>
      </c>
      <c r="E561" s="47" t="s">
        <v>15</v>
      </c>
      <c r="F561" s="13">
        <v>0</v>
      </c>
      <c r="G561" s="70">
        <v>41.66</v>
      </c>
      <c r="H561" s="51">
        <f>IF(LEFT(E561,2)="DH",1,IF(LEFT(E561,2)="CA",2,IF(LEFT(E561,2)="1B",3,IF(LEFT(E561,2)="2B",4,IF(LEFT(E561,2)="3B",5,IF(LEFT(E561,2)="SS",6,IF(LEFT(E561,2)="LF",7,IF(LEFT(E561,2)="CF",8,IF(LEFT(E561,2)="RF",9,IF(LEFT(E561,2)="SP",10,IF(LEFT(E561,2)="RP",11,12)))))))))))</f>
        <v>11</v>
      </c>
      <c r="I561" s="53">
        <f>IF($G561="NC","NC",IF(OR(LEFT(E561,2)="RP",LEFT(E561,2)="SP"),ROUNDDOWN($G561*1.05,0)+IF($G561*1.05-ROUNDDOWN($G561*1.05,0)&gt;=2/3,2/3,IF($G561*1.05-ROUNDDOWN($G561*1.05,0)&gt;=1/3,1/3,0)),ROUNDDOWN($G561*1.05,0)))</f>
        <v>43.666666666666664</v>
      </c>
      <c r="J561" s="48"/>
      <c r="K561" s="48"/>
      <c r="L561" s="50"/>
      <c r="O561" s="46" t="str">
        <f>D561</f>
        <v>TEA</v>
      </c>
    </row>
    <row r="562" spans="1:16" x14ac:dyDescent="0.2">
      <c r="A562" s="44" t="s">
        <v>157</v>
      </c>
      <c r="B562" s="78">
        <v>27702</v>
      </c>
      <c r="C562" s="13" t="s">
        <v>1800</v>
      </c>
      <c r="D562" s="82" t="s">
        <v>67</v>
      </c>
      <c r="E562" s="47" t="s">
        <v>15</v>
      </c>
      <c r="F562" s="13">
        <v>0</v>
      </c>
      <c r="G562" s="70">
        <v>23</v>
      </c>
      <c r="H562" s="47">
        <f>IF(LEFT(E562,2)="DH",1,IF(LEFT(E562,2)="CA",2,IF(LEFT(E562,2)="1B",3,IF(LEFT(E562,2)="2B",4,IF(LEFT(E562,2)="3B",5,IF(LEFT(E562,2)="SS",6,IF(LEFT(E562,2)="LF",7,IF(LEFT(E562,2)="CF",8,IF(LEFT(E562,2)="RF",9,IF(LEFT(E562,2)="SP",10,IF(LEFT(E562,2)="RP",11,12)))))))))))</f>
        <v>11</v>
      </c>
      <c r="I562" s="53">
        <f>IF($G562="NC","NC",IF(OR(LEFT(E562,2)="RP",LEFT(E562,2)="SP"),ROUNDDOWN($G562*1.05,0)+IF($G562*1.05-ROUNDDOWN($G562*1.05,0)&gt;=2/3,2/3,IF($G562*1.05-ROUNDDOWN($G562*1.05,0)&gt;=1/3,1/3,0)),ROUNDDOWN($G562*1.05,0)))</f>
        <v>24</v>
      </c>
      <c r="J562" s="48"/>
      <c r="K562" s="49"/>
      <c r="L562" s="50"/>
      <c r="O562" s="46" t="str">
        <f>D562</f>
        <v>NYA</v>
      </c>
    </row>
    <row r="563" spans="1:16" x14ac:dyDescent="0.2">
      <c r="A563" s="44" t="s">
        <v>158</v>
      </c>
      <c r="B563" s="55">
        <v>21865</v>
      </c>
      <c r="C563" s="13" t="s">
        <v>1349</v>
      </c>
      <c r="D563" s="84" t="s">
        <v>124</v>
      </c>
      <c r="E563" s="47" t="s">
        <v>165</v>
      </c>
      <c r="F563" s="48"/>
      <c r="G563" s="69">
        <v>359</v>
      </c>
      <c r="H563" s="47">
        <f>IF(LEFT(E563,2)="DH",1,IF(LEFT(E563,2)="CA",2,IF(LEFT(E563,2)="1B",3,IF(LEFT(E563,2)="2B",4,IF(LEFT(E563,2)="3B",5,IF(LEFT(E563,2)="SS",6,IF(LEFT(E563,2)="LF",7,IF(LEFT(E563,2)="CF",8,IF(LEFT(E563,2)="RF",9,IF(LEFT(E563,2)="SP",10,IF(LEFT(E563,2)="RP",11,12)))))))))))</f>
        <v>2</v>
      </c>
      <c r="I563" s="53">
        <f>IF($G563="NC","NC",IF(OR(LEFT(E563,2)="RP",LEFT(E563,2)="SP"),ROUNDDOWN($G563*1.05,0)+IF($G563*1.05-ROUNDDOWN($G563*1.05,0)&gt;=2/3,2/3,IF($G563*1.05-ROUNDDOWN($G563*1.05,0)&gt;=1/3,1/3,0)),ROUNDDOWN($G563*1.05,0)))</f>
        <v>376</v>
      </c>
      <c r="J563" s="48"/>
      <c r="K563" s="49"/>
      <c r="L563" s="50"/>
      <c r="O563" s="46" t="str">
        <f>D563</f>
        <v>CLA</v>
      </c>
    </row>
    <row r="564" spans="1:16" x14ac:dyDescent="0.2">
      <c r="A564" s="44" t="s">
        <v>158</v>
      </c>
      <c r="B564" s="55">
        <v>26121</v>
      </c>
      <c r="C564" s="13" t="s">
        <v>1661</v>
      </c>
      <c r="D564" s="84" t="s">
        <v>22</v>
      </c>
      <c r="E564" s="51" t="s">
        <v>165</v>
      </c>
      <c r="F564" s="48"/>
      <c r="G564" s="69">
        <v>246</v>
      </c>
      <c r="H564" s="51">
        <f>IF(LEFT(E564,2)="DH",1,IF(LEFT(E564,2)="CA",2,IF(LEFT(E564,2)="1B",3,IF(LEFT(E564,2)="2B",4,IF(LEFT(E564,2)="3B",5,IF(LEFT(E564,2)="SS",6,IF(LEFT(E564,2)="LF",7,IF(LEFT(E564,2)="CF",8,IF(LEFT(E564,2)="RF",9,IF(LEFT(E564,2)="SP",10,IF(LEFT(E564,2)="RP",11,12)))))))))))</f>
        <v>2</v>
      </c>
      <c r="I564" s="53">
        <f>IF($G564="NC","NC",IF(OR(LEFT(E564,2)="RP",LEFT(E564,2)="SP"),ROUNDDOWN($G564*1.05,0)+IF($G564*1.05-ROUNDDOWN($G564*1.05,0)&gt;=2/3,2/3,IF($G564*1.05-ROUNDDOWN($G564*1.05,0)&gt;=1/3,1/3,0)),ROUNDDOWN($G564*1.05,0)))</f>
        <v>258</v>
      </c>
      <c r="J564" s="48"/>
      <c r="K564" s="48"/>
      <c r="L564" s="50"/>
      <c r="O564" s="46" t="str">
        <f>D564</f>
        <v>NYN</v>
      </c>
    </row>
    <row r="565" spans="1:16" x14ac:dyDescent="0.2">
      <c r="A565" s="44" t="s">
        <v>158</v>
      </c>
      <c r="B565" s="55">
        <v>29704</v>
      </c>
      <c r="C565" s="13" t="s">
        <v>1887</v>
      </c>
      <c r="D565" s="84" t="s">
        <v>64</v>
      </c>
      <c r="E565" s="47" t="s">
        <v>165</v>
      </c>
      <c r="F565" s="48"/>
      <c r="G565" s="69">
        <v>108</v>
      </c>
      <c r="H565" s="47">
        <f>IF(LEFT(E565,2)="DH",1,IF(LEFT(E565,2)="CA",2,IF(LEFT(E565,2)="1B",3,IF(LEFT(E565,2)="2B",4,IF(LEFT(E565,2)="3B",5,IF(LEFT(E565,2)="SS",6,IF(LEFT(E565,2)="LF",7,IF(LEFT(E565,2)="CF",8,IF(LEFT(E565,2)="RF",9,IF(LEFT(E565,2)="SP",10,IF(LEFT(E565,2)="RP",11,12)))))))))))</f>
        <v>2</v>
      </c>
      <c r="I565" s="53">
        <f>IF($G565="NC","NC",IF(OR(LEFT(E565,2)="RP",LEFT(E565,2)="SP"),ROUNDDOWN($G565*1.05,0)+IF($G565*1.05-ROUNDDOWN($G565*1.05,0)&gt;=2/3,2/3,IF($G565*1.05-ROUNDDOWN($G565*1.05,0)&gt;=1/3,1/3,0)),ROUNDDOWN($G565*1.05,0)))</f>
        <v>113</v>
      </c>
      <c r="J565" s="48"/>
      <c r="K565" s="49"/>
      <c r="L565" s="50"/>
      <c r="O565" s="46" t="str">
        <f>D565</f>
        <v>CON</v>
      </c>
    </row>
    <row r="566" spans="1:16" x14ac:dyDescent="0.2">
      <c r="A566" s="44" t="s">
        <v>158</v>
      </c>
      <c r="B566" s="55">
        <v>16442</v>
      </c>
      <c r="C566" s="13" t="s">
        <v>874</v>
      </c>
      <c r="D566" s="76" t="str">
        <f>P566</f>
        <v>BAA/SDN</v>
      </c>
      <c r="E566" s="47" t="s">
        <v>4</v>
      </c>
      <c r="F566" s="48"/>
      <c r="G566" s="69">
        <v>474</v>
      </c>
      <c r="H566" s="47">
        <f>IF(LEFT(E566,2)="DH",1,IF(LEFT(E566,2)="CA",2,IF(LEFT(E566,2)="1B",3,IF(LEFT(E566,2)="2B",4,IF(LEFT(E566,2)="3B",5,IF(LEFT(E566,2)="SS",6,IF(LEFT(E566,2)="LF",7,IF(LEFT(E566,2)="CF",8,IF(LEFT(E566,2)="RF",9,IF(LEFT(E566,2)="SP",10,IF(LEFT(E566,2)="RP",11,12)))))))))))</f>
        <v>3</v>
      </c>
      <c r="I566" s="53">
        <f>IF($G566="NC","NC",IF(OR(LEFT(E566,2)="RP",LEFT(E566,2)="SP"),ROUNDDOWN($G566*1.05,0)+IF($G566*1.05-ROUNDDOWN($G566*1.05,0)&gt;=2/3,2/3,IF($G566*1.05-ROUNDDOWN($G566*1.05,0)&gt;=1/3,1/3,0)),ROUNDDOWN($G566*1.05,0)))</f>
        <v>497</v>
      </c>
      <c r="J566" s="48"/>
      <c r="K566" s="49"/>
      <c r="L566" s="50"/>
      <c r="O566" s="46" t="str">
        <f>D566</f>
        <v>BAA/SDN</v>
      </c>
      <c r="P566" s="46" t="s">
        <v>476</v>
      </c>
    </row>
    <row r="567" spans="1:16" x14ac:dyDescent="0.2">
      <c r="A567" s="44" t="s">
        <v>158</v>
      </c>
      <c r="B567" s="55">
        <v>21797</v>
      </c>
      <c r="C567" s="13" t="s">
        <v>1341</v>
      </c>
      <c r="D567" s="84" t="s">
        <v>14</v>
      </c>
      <c r="E567" s="51" t="s">
        <v>4</v>
      </c>
      <c r="F567" s="52"/>
      <c r="G567" s="69">
        <v>66</v>
      </c>
      <c r="H567" s="51">
        <f>IF(LEFT(E567,2)="DH",1,IF(LEFT(E567,2)="CA",2,IF(LEFT(E567,2)="1B",3,IF(LEFT(E567,2)="2B",4,IF(LEFT(E567,2)="3B",5,IF(LEFT(E567,2)="SS",6,IF(LEFT(E567,2)="LF",7,IF(LEFT(E567,2)="CF",8,IF(LEFT(E567,2)="RF",9,IF(LEFT(E567,2)="SP",10,IF(LEFT(E567,2)="RP",11,12)))))))))))</f>
        <v>3</v>
      </c>
      <c r="I567" s="53">
        <f>IF($G567="NC","NC",IF(OR(LEFT(E567,2)="RP",LEFT(E567,2)="SP"),ROUNDDOWN($G567*1.05,0)+IF($G567*1.05-ROUNDDOWN($G567*1.05,0)&gt;=2/3,2/3,IF($G567*1.05-ROUNDDOWN($G567*1.05,0)&gt;=1/3,1/3,0)),ROUNDDOWN($G567*1.05,0)))</f>
        <v>69</v>
      </c>
      <c r="J567" s="48"/>
      <c r="K567" s="48"/>
      <c r="L567" s="50"/>
      <c r="O567" s="46" t="str">
        <f>D567</f>
        <v>WAN</v>
      </c>
    </row>
    <row r="568" spans="1:16" x14ac:dyDescent="0.2">
      <c r="A568" s="44" t="s">
        <v>158</v>
      </c>
      <c r="B568" s="55">
        <v>7802</v>
      </c>
      <c r="C568" s="13" t="s">
        <v>578</v>
      </c>
      <c r="D568" s="84" t="s">
        <v>70</v>
      </c>
      <c r="E568" s="47" t="s">
        <v>6</v>
      </c>
      <c r="F568" s="48"/>
      <c r="G568" s="69">
        <v>290</v>
      </c>
      <c r="H568" s="47">
        <f>IF(LEFT(E568,2)="DH",1,IF(LEFT(E568,2)="CA",2,IF(LEFT(E568,2)="1B",3,IF(LEFT(E568,2)="2B",4,IF(LEFT(E568,2)="3B",5,IF(LEFT(E568,2)="SS",6,IF(LEFT(E568,2)="LF",7,IF(LEFT(E568,2)="CF",8,IF(LEFT(E568,2)="RF",9,IF(LEFT(E568,2)="SP",10,IF(LEFT(E568,2)="RP",11,12)))))))))))</f>
        <v>4</v>
      </c>
      <c r="I568" s="53">
        <f>IF($G568="NC","NC",IF(OR(LEFT(E568,2)="RP",LEFT(E568,2)="SP"),ROUNDDOWN($G568*1.05,0)+IF($G568*1.05-ROUNDDOWN($G568*1.05,0)&gt;=2/3,2/3,IF($G568*1.05-ROUNDDOWN($G568*1.05,0)&gt;=1/3,1/3,0)),ROUNDDOWN($G568*1.05,0)))</f>
        <v>304</v>
      </c>
      <c r="J568" s="48"/>
      <c r="K568" s="49"/>
      <c r="L568" s="50"/>
      <c r="O568" s="46" t="str">
        <f>D568</f>
        <v>LAN</v>
      </c>
    </row>
    <row r="569" spans="1:16" x14ac:dyDescent="0.2">
      <c r="A569" s="44" t="s">
        <v>158</v>
      </c>
      <c r="B569" s="55">
        <v>10231</v>
      </c>
      <c r="C569" s="13" t="s">
        <v>604</v>
      </c>
      <c r="D569" s="84" t="s">
        <v>11</v>
      </c>
      <c r="E569" s="51" t="s">
        <v>129</v>
      </c>
      <c r="F569" s="52"/>
      <c r="G569" s="69">
        <v>306</v>
      </c>
      <c r="H569" s="51">
        <f>IF(LEFT(E569,2)="DH",1,IF(LEFT(E569,2)="CA",2,IF(LEFT(E569,2)="1B",3,IF(LEFT(E569,2)="2B",4,IF(LEFT(E569,2)="3B",5,IF(LEFT(E569,2)="SS",6,IF(LEFT(E569,2)="LF",7,IF(LEFT(E569,2)="CF",8,IF(LEFT(E569,2)="RF",9,IF(LEFT(E569,2)="SP",10,IF(LEFT(E569,2)="RP",11,12)))))))))))</f>
        <v>4</v>
      </c>
      <c r="I569" s="53">
        <f>IF($G569="NC","NC",IF(OR(LEFT(E569,2)="RP",LEFT(E569,2)="SP"),ROUNDDOWN($G569*1.05,0)+IF($G569*1.05-ROUNDDOWN($G569*1.05,0)&gt;=2/3,2/3,IF($G569*1.05-ROUNDDOWN($G569*1.05,0)&gt;=1/3,1/3,0)),ROUNDDOWN($G569*1.05,0)))</f>
        <v>321</v>
      </c>
      <c r="J569" s="48"/>
      <c r="K569" s="48"/>
      <c r="L569" s="50"/>
      <c r="O569" s="46" t="str">
        <f>D569</f>
        <v>SDN</v>
      </c>
    </row>
    <row r="570" spans="1:16" x14ac:dyDescent="0.2">
      <c r="A570" s="44" t="s">
        <v>158</v>
      </c>
      <c r="B570" s="55">
        <v>15362</v>
      </c>
      <c r="C570" s="13" t="s">
        <v>808</v>
      </c>
      <c r="D570" s="84" t="s">
        <v>22</v>
      </c>
      <c r="E570" s="51" t="s">
        <v>336</v>
      </c>
      <c r="F570" s="48"/>
      <c r="G570" s="69">
        <v>399</v>
      </c>
      <c r="H570" s="51">
        <f>IF(LEFT(E570,2)="DH",1,IF(LEFT(E570,2)="CA",2,IF(LEFT(E570,2)="1B",3,IF(LEFT(E570,2)="2B",4,IF(LEFT(E570,2)="3B",5,IF(LEFT(E570,2)="SS",6,IF(LEFT(E570,2)="LF",7,IF(LEFT(E570,2)="CF",8,IF(LEFT(E570,2)="RF",9,IF(LEFT(E570,2)="SP",10,IF(LEFT(E570,2)="RP",11,12)))))))))))</f>
        <v>4</v>
      </c>
      <c r="I570" s="53">
        <f>IF($G570="NC","NC",IF(OR(LEFT(E570,2)="RP",LEFT(E570,2)="SP"),ROUNDDOWN($G570*1.05,0)+IF($G570*1.05-ROUNDDOWN($G570*1.05,0)&gt;=2/3,2/3,IF($G570*1.05-ROUNDDOWN($G570*1.05,0)&gt;=1/3,1/3,0)),ROUNDDOWN($G570*1.05,0)))</f>
        <v>418</v>
      </c>
      <c r="J570" s="48"/>
      <c r="K570" s="48"/>
      <c r="L570" s="50"/>
      <c r="O570" s="46" t="str">
        <f>D570</f>
        <v>NYN</v>
      </c>
    </row>
    <row r="571" spans="1:16" x14ac:dyDescent="0.2">
      <c r="A571" s="44" t="s">
        <v>158</v>
      </c>
      <c r="B571" s="55">
        <v>19997</v>
      </c>
      <c r="C571" s="13" t="s">
        <v>1184</v>
      </c>
      <c r="D571" s="84" t="s">
        <v>71</v>
      </c>
      <c r="E571" s="47" t="s">
        <v>8</v>
      </c>
      <c r="F571" s="48"/>
      <c r="G571" s="69">
        <v>301</v>
      </c>
      <c r="H571" s="47">
        <f>IF(LEFT(E571,2)="DH",1,IF(LEFT(E571,2)="CA",2,IF(LEFT(E571,2)="1B",3,IF(LEFT(E571,2)="2B",4,IF(LEFT(E571,2)="3B",5,IF(LEFT(E571,2)="SS",6,IF(LEFT(E571,2)="LF",7,IF(LEFT(E571,2)="CF",8,IF(LEFT(E571,2)="RF",9,IF(LEFT(E571,2)="SP",10,IF(LEFT(E571,2)="RP",11,12)))))))))))</f>
        <v>5</v>
      </c>
      <c r="I571" s="53">
        <f>IF($G571="NC","NC",IF(OR(LEFT(E571,2)="RP",LEFT(E571,2)="SP"),ROUNDDOWN($G571*1.05,0)+IF($G571*1.05-ROUNDDOWN($G571*1.05,0)&gt;=2/3,2/3,IF($G571*1.05-ROUNDDOWN($G571*1.05,0)&gt;=1/3,1/3,0)),ROUNDDOWN($G571*1.05,0)))</f>
        <v>316</v>
      </c>
      <c r="J571" s="48"/>
      <c r="K571" s="49"/>
      <c r="L571" s="50"/>
      <c r="O571" s="46" t="str">
        <f>D571</f>
        <v>CIN</v>
      </c>
    </row>
    <row r="572" spans="1:16" x14ac:dyDescent="0.2">
      <c r="A572" s="44" t="s">
        <v>158</v>
      </c>
      <c r="B572" s="55">
        <v>26123</v>
      </c>
      <c r="C572" s="13" t="s">
        <v>1662</v>
      </c>
      <c r="D572" s="84" t="s">
        <v>22</v>
      </c>
      <c r="E572" s="47" t="s">
        <v>131</v>
      </c>
      <c r="F572" s="48"/>
      <c r="G572" s="69">
        <v>393</v>
      </c>
      <c r="H572" s="47">
        <f>IF(LEFT(E572,2)="DH",1,IF(LEFT(E572,2)="CA",2,IF(LEFT(E572,2)="1B",3,IF(LEFT(E572,2)="2B",4,IF(LEFT(E572,2)="3B",5,IF(LEFT(E572,2)="SS",6,IF(LEFT(E572,2)="LF",7,IF(LEFT(E572,2)="CF",8,IF(LEFT(E572,2)="RF",9,IF(LEFT(E572,2)="SP",10,IF(LEFT(E572,2)="RP",11,12)))))))))))</f>
        <v>5</v>
      </c>
      <c r="I572" s="53">
        <f>IF($G572="NC","NC",IF(OR(LEFT(E572,2)="RP",LEFT(E572,2)="SP"),ROUNDDOWN($G572*1.05,0)+IF($G572*1.05-ROUNDDOWN($G572*1.05,0)&gt;=2/3,2/3,IF($G572*1.05-ROUNDDOWN($G572*1.05,0)&gt;=1/3,1/3,0)),ROUNDDOWN($G572*1.05,0)))</f>
        <v>412</v>
      </c>
      <c r="J572" s="48"/>
      <c r="K572" s="49"/>
      <c r="L572" s="50"/>
      <c r="O572" s="46" t="str">
        <f>D572</f>
        <v>NYN</v>
      </c>
    </row>
    <row r="573" spans="1:16" x14ac:dyDescent="0.2">
      <c r="A573" s="44" t="s">
        <v>158</v>
      </c>
      <c r="B573" s="55">
        <v>22458</v>
      </c>
      <c r="C573" s="13" t="s">
        <v>1398</v>
      </c>
      <c r="D573" s="84" t="s">
        <v>73</v>
      </c>
      <c r="E573" s="47" t="s">
        <v>9</v>
      </c>
      <c r="F573" s="47"/>
      <c r="G573" s="69">
        <v>282</v>
      </c>
      <c r="H573" s="47">
        <f>IF(LEFT(E573,2)="DH",1,IF(LEFT(E573,2)="CA",2,IF(LEFT(E573,2)="1B",3,IF(LEFT(E573,2)="2B",4,IF(LEFT(E573,2)="3B",5,IF(LEFT(E573,2)="SS",6,IF(LEFT(E573,2)="LF",7,IF(LEFT(E573,2)="CF",8,IF(LEFT(E573,2)="RF",9,IF(LEFT(E573,2)="SP",10,IF(LEFT(E573,2)="RP",11,12)))))))))))</f>
        <v>6</v>
      </c>
      <c r="I573" s="53">
        <f>IF($G573="NC","NC",IF(OR(LEFT(E573,2)="RP",LEFT(E573,2)="SP"),ROUNDDOWN($G573*1.05,0)+IF($G573*1.05-ROUNDDOWN($G573*1.05,0)&gt;=2/3,2/3,IF($G573*1.05-ROUNDDOWN($G573*1.05,0)&gt;=1/3,1/3,0)),ROUNDDOWN($G573*1.05,0)))</f>
        <v>296</v>
      </c>
      <c r="J573" s="48"/>
      <c r="K573" s="49"/>
      <c r="L573" s="50"/>
      <c r="O573" s="46" t="str">
        <f>D573</f>
        <v>TBA</v>
      </c>
    </row>
    <row r="574" spans="1:16" x14ac:dyDescent="0.2">
      <c r="A574" s="44" t="s">
        <v>158</v>
      </c>
      <c r="B574" s="55">
        <v>24273</v>
      </c>
      <c r="C574" s="13" t="s">
        <v>1505</v>
      </c>
      <c r="D574" s="84" t="s">
        <v>5</v>
      </c>
      <c r="E574" s="51" t="s">
        <v>334</v>
      </c>
      <c r="F574" s="48"/>
      <c r="G574" s="69">
        <v>80</v>
      </c>
      <c r="H574" s="51">
        <f>IF(LEFT(E574,2)="DH",1,IF(LEFT(E574,2)="CA",2,IF(LEFT(E574,2)="1B",3,IF(LEFT(E574,2)="2B",4,IF(LEFT(E574,2)="3B",5,IF(LEFT(E574,2)="SS",6,IF(LEFT(E574,2)="LF",7,IF(LEFT(E574,2)="CF",8,IF(LEFT(E574,2)="RF",9,IF(LEFT(E574,2)="SP",10,IF(LEFT(E574,2)="RP",11,12)))))))))))</f>
        <v>6</v>
      </c>
      <c r="I574" s="53">
        <f>IF($G574="NC","NC",IF(OR(LEFT(E574,2)="RP",LEFT(E574,2)="SP"),ROUNDDOWN($G574*1.05,0)+IF($G574*1.05-ROUNDDOWN($G574*1.05,0)&gt;=2/3,2/3,IF($G574*1.05-ROUNDDOWN($G574*1.05,0)&gt;=1/3,1/3,0)),ROUNDDOWN($G574*1.05,0)))</f>
        <v>84</v>
      </c>
      <c r="J574" s="48"/>
      <c r="K574" s="48"/>
      <c r="L574" s="50"/>
      <c r="O574" s="46" t="str">
        <f>D574</f>
        <v>PIN</v>
      </c>
    </row>
    <row r="575" spans="1:16" x14ac:dyDescent="0.2">
      <c r="A575" s="44" t="s">
        <v>158</v>
      </c>
      <c r="B575" s="55">
        <v>15998</v>
      </c>
      <c r="C575" s="13" t="s">
        <v>846</v>
      </c>
      <c r="D575" s="84" t="s">
        <v>67</v>
      </c>
      <c r="E575" s="47" t="s">
        <v>517</v>
      </c>
      <c r="F575" s="48"/>
      <c r="G575" s="69">
        <v>588</v>
      </c>
      <c r="H575" s="47">
        <f>IF(LEFT(E575,2)="DH",1,IF(LEFT(E575,2)="CA",2,IF(LEFT(E575,2)="1B",3,IF(LEFT(E575,2)="2B",4,IF(LEFT(E575,2)="3B",5,IF(LEFT(E575,2)="SS",6,IF(LEFT(E575,2)="LF",7,IF(LEFT(E575,2)="CF",8,IF(LEFT(E575,2)="RF",9,IF(LEFT(E575,2)="SP",10,IF(LEFT(E575,2)="RP",11,12)))))))))))</f>
        <v>7</v>
      </c>
      <c r="I575" s="53">
        <f>IF($G575="NC","NC",IF(OR(LEFT(E575,2)="RP",LEFT(E575,2)="SP"),ROUNDDOWN($G575*1.05,0)+IF($G575*1.05-ROUNDDOWN($G575*1.05,0)&gt;=2/3,2/3,IF($G575*1.05-ROUNDDOWN($G575*1.05,0)&gt;=1/3,1/3,0)),ROUNDDOWN($G575*1.05,0)))</f>
        <v>617</v>
      </c>
      <c r="J575" s="48"/>
      <c r="K575" s="48"/>
      <c r="L575" s="50"/>
      <c r="O575" s="46" t="str">
        <f>D575</f>
        <v>NYA</v>
      </c>
    </row>
    <row r="576" spans="1:16" x14ac:dyDescent="0.2">
      <c r="A576" s="44" t="s">
        <v>158</v>
      </c>
      <c r="B576" s="55">
        <v>13675</v>
      </c>
      <c r="C576" s="13" t="s">
        <v>734</v>
      </c>
      <c r="D576" s="84" t="s">
        <v>22</v>
      </c>
      <c r="E576" s="47" t="s">
        <v>20</v>
      </c>
      <c r="F576" s="48"/>
      <c r="G576" s="69">
        <v>310</v>
      </c>
      <c r="H576" s="47">
        <f>IF(LEFT(E576,2)="DH",1,IF(LEFT(E576,2)="CA",2,IF(LEFT(E576,2)="1B",3,IF(LEFT(E576,2)="2B",4,IF(LEFT(E576,2)="3B",5,IF(LEFT(E576,2)="SS",6,IF(LEFT(E576,2)="LF",7,IF(LEFT(E576,2)="CF",8,IF(LEFT(E576,2)="RF",9,IF(LEFT(E576,2)="SP",10,IF(LEFT(E576,2)="RP",11,12)))))))))))</f>
        <v>8</v>
      </c>
      <c r="I576" s="53">
        <f>IF($G576="NC","NC",IF(OR(LEFT(E576,2)="RP",LEFT(E576,2)="SP"),ROUNDDOWN($G576*1.05,0)+IF($G576*1.05-ROUNDDOWN($G576*1.05,0)&gt;=2/3,2/3,IF($G576*1.05-ROUNDDOWN($G576*1.05,0)&gt;=1/3,1/3,0)),ROUNDDOWN($G576*1.05,0)))</f>
        <v>325</v>
      </c>
      <c r="J576" s="48"/>
      <c r="K576" s="49"/>
      <c r="L576" s="50"/>
      <c r="O576" s="46" t="str">
        <f>D576</f>
        <v>NYN</v>
      </c>
    </row>
    <row r="577" spans="1:16" x14ac:dyDescent="0.2">
      <c r="A577" s="44" t="s">
        <v>158</v>
      </c>
      <c r="B577" s="55">
        <v>18564</v>
      </c>
      <c r="C577" s="13" t="s">
        <v>1020</v>
      </c>
      <c r="D577" s="84" t="s">
        <v>67</v>
      </c>
      <c r="E577" s="47" t="s">
        <v>20</v>
      </c>
      <c r="F577" s="48"/>
      <c r="G577" s="69">
        <v>494</v>
      </c>
      <c r="H577" s="47">
        <f>IF(LEFT(E577,2)="DH",1,IF(LEFT(E577,2)="CA",2,IF(LEFT(E577,2)="1B",3,IF(LEFT(E577,2)="2B",4,IF(LEFT(E577,2)="3B",5,IF(LEFT(E577,2)="SS",6,IF(LEFT(E577,2)="LF",7,IF(LEFT(E577,2)="CF",8,IF(LEFT(E577,2)="RF",9,IF(LEFT(E577,2)="SP",10,IF(LEFT(E577,2)="RP",11,12)))))))))))</f>
        <v>8</v>
      </c>
      <c r="I577" s="53">
        <f>IF($G577="NC","NC",IF(OR(LEFT(E577,2)="RP",LEFT(E577,2)="SP"),ROUNDDOWN($G577*1.05,0)+IF($G577*1.05-ROUNDDOWN($G577*1.05,0)&gt;=2/3,2/3,IF($G577*1.05-ROUNDDOWN($G577*1.05,0)&gt;=1/3,1/3,0)),ROUNDDOWN($G577*1.05,0)))</f>
        <v>518</v>
      </c>
      <c r="J577" s="48"/>
      <c r="K577" s="49"/>
      <c r="L577" s="50"/>
      <c r="O577" s="46" t="str">
        <f>D577</f>
        <v>NYA</v>
      </c>
    </row>
    <row r="578" spans="1:16" x14ac:dyDescent="0.2">
      <c r="A578" s="44" t="s">
        <v>158</v>
      </c>
      <c r="B578" s="55">
        <v>19921</v>
      </c>
      <c r="C578" s="13" t="s">
        <v>1165</v>
      </c>
      <c r="D578" s="84" t="s">
        <v>139</v>
      </c>
      <c r="E578" s="51" t="s">
        <v>20</v>
      </c>
      <c r="F578" s="48"/>
      <c r="G578" s="69">
        <v>155</v>
      </c>
      <c r="H578" s="51">
        <f>IF(LEFT(E578,2)="DH",1,IF(LEFT(E578,2)="CA",2,IF(LEFT(E578,2)="1B",3,IF(LEFT(E578,2)="2B",4,IF(LEFT(E578,2)="3B",5,IF(LEFT(E578,2)="SS",6,IF(LEFT(E578,2)="LF",7,IF(LEFT(E578,2)="CF",8,IF(LEFT(E578,2)="RF",9,IF(LEFT(E578,2)="SP",10,IF(LEFT(E578,2)="RP",11,12)))))))))))</f>
        <v>8</v>
      </c>
      <c r="I578" s="53">
        <f>IF($G578="NC","NC",IF(OR(LEFT(E578,2)="RP",LEFT(E578,2)="SP"),ROUNDDOWN($G578*1.05,0)+IF($G578*1.05-ROUNDDOWN($G578*1.05,0)&gt;=2/3,2/3,IF($G578*1.05-ROUNDDOWN($G578*1.05,0)&gt;=1/3,1/3,0)),ROUNDDOWN($G578*1.05,0)))</f>
        <v>162</v>
      </c>
      <c r="J578" s="48"/>
      <c r="K578" s="48"/>
      <c r="L578" s="50"/>
      <c r="O578" s="46" t="str">
        <f>D578</f>
        <v>MLN</v>
      </c>
    </row>
    <row r="579" spans="1:16" x14ac:dyDescent="0.2">
      <c r="A579" s="44" t="s">
        <v>158</v>
      </c>
      <c r="B579" s="55">
        <v>20043</v>
      </c>
      <c r="C579" s="13" t="s">
        <v>1194</v>
      </c>
      <c r="D579" s="84" t="s">
        <v>63</v>
      </c>
      <c r="E579" s="47" t="s">
        <v>20</v>
      </c>
      <c r="F579" s="48"/>
      <c r="G579" s="69">
        <v>382</v>
      </c>
      <c r="H579" s="47">
        <f>IF(LEFT(E579,2)="DH",1,IF(LEFT(E579,2)="CA",2,IF(LEFT(E579,2)="1B",3,IF(LEFT(E579,2)="2B",4,IF(LEFT(E579,2)="3B",5,IF(LEFT(E579,2)="SS",6,IF(LEFT(E579,2)="LF",7,IF(LEFT(E579,2)="CF",8,IF(LEFT(E579,2)="RF",9,IF(LEFT(E579,2)="SP",10,IF(LEFT(E579,2)="RP",11,12)))))))))))</f>
        <v>8</v>
      </c>
      <c r="I579" s="53">
        <f>IF($G579="NC","NC",IF(OR(LEFT(E579,2)="RP",LEFT(E579,2)="SP"),ROUNDDOWN($G579*1.05,0)+IF($G579*1.05-ROUNDDOWN($G579*1.05,0)&gt;=2/3,2/3,IF($G579*1.05-ROUNDDOWN($G579*1.05,0)&gt;=1/3,1/3,0)),ROUNDDOWN($G579*1.05,0)))</f>
        <v>401</v>
      </c>
      <c r="J579" s="48"/>
      <c r="K579" s="48"/>
      <c r="L579" s="50"/>
      <c r="O579" s="46" t="str">
        <f>D579</f>
        <v>CHA</v>
      </c>
    </row>
    <row r="580" spans="1:16" x14ac:dyDescent="0.2">
      <c r="A580" s="44" t="s">
        <v>158</v>
      </c>
      <c r="B580" s="55">
        <v>11737</v>
      </c>
      <c r="C580" s="13" t="s">
        <v>640</v>
      </c>
      <c r="D580" s="84" t="s">
        <v>122</v>
      </c>
      <c r="E580" s="47" t="s">
        <v>12</v>
      </c>
      <c r="F580" s="48"/>
      <c r="G580" s="69">
        <v>547</v>
      </c>
      <c r="H580" s="51">
        <f>IF(LEFT(E580,2)="DH",1,IF(LEFT(E580,2)="CA",2,IF(LEFT(E580,2)="1B",3,IF(LEFT(E580,2)="2B",4,IF(LEFT(E580,2)="3B",5,IF(LEFT(E580,2)="SS",6,IF(LEFT(E580,2)="LF",7,IF(LEFT(E580,2)="CF",8,IF(LEFT(E580,2)="RF",9,IF(LEFT(E580,2)="SP",10,IF(LEFT(E580,2)="RP",11,12)))))))))))</f>
        <v>9</v>
      </c>
      <c r="I580" s="53">
        <f>IF($G580="NC","NC",IF(OR(LEFT(E580,2)="RP",LEFT(E580,2)="SP"),ROUNDDOWN($G580*1.05,0)+IF($G580*1.05-ROUNDDOWN($G580*1.05,0)&gt;=2/3,2/3,IF($G580*1.05-ROUNDDOWN($G580*1.05,0)&gt;=1/3,1/3,0)),ROUNDDOWN($G580*1.05,0)))</f>
        <v>574</v>
      </c>
      <c r="J580" s="48"/>
      <c r="K580" s="48"/>
      <c r="L580" s="50"/>
      <c r="O580" s="46" t="str">
        <f>D580</f>
        <v>PHN</v>
      </c>
    </row>
    <row r="581" spans="1:16" x14ac:dyDescent="0.2">
      <c r="A581" s="44" t="s">
        <v>158</v>
      </c>
      <c r="B581" s="55">
        <v>14221</v>
      </c>
      <c r="C581" s="13" t="s">
        <v>760</v>
      </c>
      <c r="D581" s="84" t="s">
        <v>7</v>
      </c>
      <c r="E581" s="47" t="s">
        <v>12</v>
      </c>
      <c r="F581" s="48"/>
      <c r="G581" s="69">
        <v>279</v>
      </c>
      <c r="H581" s="47">
        <f>IF(LEFT(E581,2)="DH",1,IF(LEFT(E581,2)="CA",2,IF(LEFT(E581,2)="1B",3,IF(LEFT(E581,2)="2B",4,IF(LEFT(E581,2)="3B",5,IF(LEFT(E581,2)="SS",6,IF(LEFT(E581,2)="LF",7,IF(LEFT(E581,2)="CF",8,IF(LEFT(E581,2)="RF",9,IF(LEFT(E581,2)="SP",10,IF(LEFT(E581,2)="RP",11,12)))))))))))</f>
        <v>9</v>
      </c>
      <c r="I581" s="53">
        <f>IF($G581="NC","NC",IF(OR(LEFT(E581,2)="RP",LEFT(E581,2)="SP"),ROUNDDOWN($G581*1.05,0)+IF($G581*1.05-ROUNDDOWN($G581*1.05,0)&gt;=2/3,2/3,IF($G581*1.05-ROUNDDOWN($G581*1.05,0)&gt;=1/3,1/3,0)),ROUNDDOWN($G581*1.05,0)))</f>
        <v>292</v>
      </c>
      <c r="J581" s="48"/>
      <c r="K581" s="49"/>
      <c r="L581" s="50"/>
      <c r="O581" s="46" t="str">
        <f>D581</f>
        <v>LAA</v>
      </c>
    </row>
    <row r="582" spans="1:16" x14ac:dyDescent="0.2">
      <c r="A582" s="44" t="s">
        <v>158</v>
      </c>
      <c r="B582" s="78">
        <v>11423</v>
      </c>
      <c r="C582" s="13" t="s">
        <v>626</v>
      </c>
      <c r="D582" s="82" t="s">
        <v>139</v>
      </c>
      <c r="E582" s="47" t="s">
        <v>13</v>
      </c>
      <c r="F582" s="13">
        <v>24</v>
      </c>
      <c r="G582" s="70">
        <v>131.66</v>
      </c>
      <c r="H582" s="47">
        <f>IF(LEFT(E582,2)="DH",1,IF(LEFT(E582,2)="CA",2,IF(LEFT(E582,2)="1B",3,IF(LEFT(E582,2)="2B",4,IF(LEFT(E582,2)="3B",5,IF(LEFT(E582,2)="SS",6,IF(LEFT(E582,2)="LF",7,IF(LEFT(E582,2)="CF",8,IF(LEFT(E582,2)="RF",9,IF(LEFT(E582,2)="SP",10,IF(LEFT(E582,2)="RP",11,12)))))))))))</f>
        <v>10</v>
      </c>
      <c r="I582" s="53">
        <f>IF($G582="NC","NC",IF(OR(LEFT(E582,2)="RP",LEFT(E582,2)="SP"),ROUNDDOWN($G582*1.05,0)+IF($G582*1.05-ROUNDDOWN($G582*1.05,0)&gt;=2/3,2/3,IF($G582*1.05-ROUNDDOWN($G582*1.05,0)&gt;=1/3,1/3,0)),ROUNDDOWN($G582*1.05,0)))</f>
        <v>138</v>
      </c>
      <c r="J582" s="48"/>
      <c r="K582" s="49"/>
      <c r="L582" s="50"/>
      <c r="O582" s="46" t="str">
        <f>D582</f>
        <v>MLN</v>
      </c>
    </row>
    <row r="583" spans="1:16" x14ac:dyDescent="0.2">
      <c r="A583" s="44" t="s">
        <v>158</v>
      </c>
      <c r="B583" s="78">
        <v>15890</v>
      </c>
      <c r="C583" s="13" t="s">
        <v>841</v>
      </c>
      <c r="D583" s="82" t="s">
        <v>69</v>
      </c>
      <c r="E583" s="47" t="s">
        <v>13</v>
      </c>
      <c r="F583" s="13">
        <v>29</v>
      </c>
      <c r="G583" s="70">
        <v>162.66</v>
      </c>
      <c r="H583" s="51">
        <f>IF(LEFT(E583,2)="DH",1,IF(LEFT(E583,2)="CA",2,IF(LEFT(E583,2)="1B",3,IF(LEFT(E583,2)="2B",4,IF(LEFT(E583,2)="3B",5,IF(LEFT(E583,2)="SS",6,IF(LEFT(E583,2)="LF",7,IF(LEFT(E583,2)="CF",8,IF(LEFT(E583,2)="RF",9,IF(LEFT(E583,2)="SP",10,IF(LEFT(E583,2)="RP",11,12)))))))))))</f>
        <v>10</v>
      </c>
      <c r="I583" s="53">
        <f>IF($G583="NC","NC",IF(OR(LEFT(E583,2)="RP",LEFT(E583,2)="SP"),ROUNDDOWN($G583*1.05,0)+IF($G583*1.05-ROUNDDOWN($G583*1.05,0)&gt;=2/3,2/3,IF($G583*1.05-ROUNDDOWN($G583*1.05,0)&gt;=1/3,1/3,0)),ROUNDDOWN($G583*1.05,0)))</f>
        <v>170.66666666666666</v>
      </c>
      <c r="J583" s="48"/>
      <c r="K583" s="48"/>
      <c r="L583" s="50"/>
      <c r="O583" s="46" t="str">
        <f>D583</f>
        <v>OAA</v>
      </c>
    </row>
    <row r="584" spans="1:16" x14ac:dyDescent="0.2">
      <c r="A584" s="44" t="s">
        <v>158</v>
      </c>
      <c r="B584" s="78">
        <v>18679</v>
      </c>
      <c r="C584" s="13" t="s">
        <v>1025</v>
      </c>
      <c r="D584" s="82" t="s">
        <v>139</v>
      </c>
      <c r="E584" s="51" t="s">
        <v>13</v>
      </c>
      <c r="F584" s="13">
        <v>33</v>
      </c>
      <c r="G584" s="70">
        <v>176.66</v>
      </c>
      <c r="H584" s="51">
        <f>IF(LEFT(E584,2)="DH",1,IF(LEFT(E584,2)="CA",2,IF(LEFT(E584,2)="1B",3,IF(LEFT(E584,2)="2B",4,IF(LEFT(E584,2)="3B",5,IF(LEFT(E584,2)="SS",6,IF(LEFT(E584,2)="LF",7,IF(LEFT(E584,2)="CF",8,IF(LEFT(E584,2)="RF",9,IF(LEFT(E584,2)="SP",10,IF(LEFT(E584,2)="RP",11,12)))))))))))</f>
        <v>10</v>
      </c>
      <c r="I584" s="53">
        <f>IF($G584="NC","NC",IF(OR(LEFT(E584,2)="RP",LEFT(E584,2)="SP"),ROUNDDOWN($G584*1.05,0)+IF($G584*1.05-ROUNDDOWN($G584*1.05,0)&gt;=2/3,2/3,IF($G584*1.05-ROUNDDOWN($G584*1.05,0)&gt;=1/3,1/3,0)),ROUNDDOWN($G584*1.05,0)))</f>
        <v>185.33333333333334</v>
      </c>
      <c r="J584" s="48"/>
      <c r="K584" s="48"/>
      <c r="L584" s="50"/>
      <c r="O584" s="46" t="str">
        <f>D584</f>
        <v>MLN</v>
      </c>
    </row>
    <row r="585" spans="1:16" x14ac:dyDescent="0.2">
      <c r="A585" s="44" t="s">
        <v>158</v>
      </c>
      <c r="B585" s="78">
        <v>19666</v>
      </c>
      <c r="C585" s="13" t="s">
        <v>1124</v>
      </c>
      <c r="D585" s="76" t="str">
        <f>P585</f>
        <v>OAA/HOA</v>
      </c>
      <c r="E585" s="47" t="s">
        <v>527</v>
      </c>
      <c r="F585" s="13">
        <v>13</v>
      </c>
      <c r="G585" s="70">
        <v>77.33</v>
      </c>
      <c r="H585" s="47">
        <f>IF(LEFT(E585,2)="DH",1,IF(LEFT(E585,2)="CA",2,IF(LEFT(E585,2)="1B",3,IF(LEFT(E585,2)="2B",4,IF(LEFT(E585,2)="3B",5,IF(LEFT(E585,2)="SS",6,IF(LEFT(E585,2)="LF",7,IF(LEFT(E585,2)="CF",8,IF(LEFT(E585,2)="RF",9,IF(LEFT(E585,2)="SP",10,IF(LEFT(E585,2)="RP",11,12)))))))))))</f>
        <v>10</v>
      </c>
      <c r="I585" s="53">
        <f>IF($G585="NC","NC",IF(OR(LEFT(E585,2)="RP",LEFT(E585,2)="SP"),ROUNDDOWN($G585*1.05,0)+IF($G585*1.05-ROUNDDOWN($G585*1.05,0)&gt;=2/3,2/3,IF($G585*1.05-ROUNDDOWN($G585*1.05,0)&gt;=1/3,1/3,0)),ROUNDDOWN($G585*1.05,0)))</f>
        <v>81</v>
      </c>
      <c r="J585" s="48"/>
      <c r="K585" s="49"/>
      <c r="L585" s="50"/>
      <c r="O585" s="46" t="str">
        <f>D585</f>
        <v>OAA/HOA</v>
      </c>
      <c r="P585" s="46" t="s">
        <v>427</v>
      </c>
    </row>
    <row r="586" spans="1:16" x14ac:dyDescent="0.2">
      <c r="A586" s="44" t="s">
        <v>158</v>
      </c>
      <c r="B586" s="78">
        <v>20302</v>
      </c>
      <c r="C586" s="13" t="s">
        <v>1218</v>
      </c>
      <c r="D586" s="82" t="s">
        <v>22</v>
      </c>
      <c r="E586" s="47" t="s">
        <v>13</v>
      </c>
      <c r="F586" s="13">
        <v>30</v>
      </c>
      <c r="G586" s="70">
        <v>168.66</v>
      </c>
      <c r="H586" s="47">
        <f>IF(LEFT(E586,2)="DH",1,IF(LEFT(E586,2)="CA",2,IF(LEFT(E586,2)="1B",3,IF(LEFT(E586,2)="2B",4,IF(LEFT(E586,2)="3B",5,IF(LEFT(E586,2)="SS",6,IF(LEFT(E586,2)="LF",7,IF(LEFT(E586,2)="CF",8,IF(LEFT(E586,2)="RF",9,IF(LEFT(E586,2)="SP",10,IF(LEFT(E586,2)="RP",11,12)))))))))))</f>
        <v>10</v>
      </c>
      <c r="I586" s="53">
        <f>IF($G586="NC","NC",IF(OR(LEFT(E586,2)="RP",LEFT(E586,2)="SP"),ROUNDDOWN($G586*1.05,0)+IF($G586*1.05-ROUNDDOWN($G586*1.05,0)&gt;=2/3,2/3,IF($G586*1.05-ROUNDDOWN($G586*1.05,0)&gt;=1/3,1/3,0)),ROUNDDOWN($G586*1.05,0)))</f>
        <v>177</v>
      </c>
      <c r="J586" s="48"/>
      <c r="K586" s="49"/>
      <c r="L586" s="50"/>
      <c r="O586" s="46" t="str">
        <f>D586</f>
        <v>NYN</v>
      </c>
    </row>
    <row r="587" spans="1:16" x14ac:dyDescent="0.2">
      <c r="A587" s="44" t="s">
        <v>158</v>
      </c>
      <c r="B587" s="78">
        <v>21318</v>
      </c>
      <c r="C587" s="13" t="s">
        <v>1285</v>
      </c>
      <c r="D587" s="82" t="s">
        <v>22</v>
      </c>
      <c r="E587" s="47" t="s">
        <v>13</v>
      </c>
      <c r="F587" s="13">
        <v>14</v>
      </c>
      <c r="G587" s="70">
        <v>68.33</v>
      </c>
      <c r="H587" s="47">
        <f>IF(LEFT(E587,2)="DH",1,IF(LEFT(E587,2)="CA",2,IF(LEFT(E587,2)="1B",3,IF(LEFT(E587,2)="2B",4,IF(LEFT(E587,2)="3B",5,IF(LEFT(E587,2)="SS",6,IF(LEFT(E587,2)="LF",7,IF(LEFT(E587,2)="CF",8,IF(LEFT(E587,2)="RF",9,IF(LEFT(E587,2)="SP",10,IF(LEFT(E587,2)="RP",11,12)))))))))))</f>
        <v>10</v>
      </c>
      <c r="I587" s="53">
        <f>IF($G587="NC","NC",IF(OR(LEFT(E587,2)="RP",LEFT(E587,2)="SP"),ROUNDDOWN($G587*1.05,0)+IF($G587*1.05-ROUNDDOWN($G587*1.05,0)&gt;=2/3,2/3,IF($G587*1.05-ROUNDDOWN($G587*1.05,0)&gt;=1/3,1/3,0)),ROUNDDOWN($G587*1.05,0)))</f>
        <v>71.666666666666671</v>
      </c>
      <c r="J587" s="48"/>
      <c r="K587" s="48"/>
      <c r="L587" s="50"/>
      <c r="O587" s="46" t="str">
        <f>D587</f>
        <v>NYN</v>
      </c>
    </row>
    <row r="588" spans="1:16" x14ac:dyDescent="0.2">
      <c r="A588" s="44" t="s">
        <v>158</v>
      </c>
      <c r="B588" s="78">
        <v>31838</v>
      </c>
      <c r="C588" s="13" t="s">
        <v>2028</v>
      </c>
      <c r="D588" s="82" t="s">
        <v>22</v>
      </c>
      <c r="E588" s="47" t="s">
        <v>13</v>
      </c>
      <c r="F588" s="13">
        <v>22</v>
      </c>
      <c r="G588" s="70">
        <v>113.33</v>
      </c>
      <c r="H588" s="47">
        <f>IF(LEFT(E588,2)="DH",1,IF(LEFT(E588,2)="CA",2,IF(LEFT(E588,2)="1B",3,IF(LEFT(E588,2)="2B",4,IF(LEFT(E588,2)="3B",5,IF(LEFT(E588,2)="SS",6,IF(LEFT(E588,2)="LF",7,IF(LEFT(E588,2)="CF",8,IF(LEFT(E588,2)="RF",9,IF(LEFT(E588,2)="SP",10,IF(LEFT(E588,2)="RP",11,12)))))))))))</f>
        <v>10</v>
      </c>
      <c r="I588" s="53">
        <f>IF($G588="NC","NC",IF(OR(LEFT(E588,2)="RP",LEFT(E588,2)="SP"),ROUNDDOWN($G588*1.05,0)+IF($G588*1.05-ROUNDDOWN($G588*1.05,0)&gt;=2/3,2/3,IF($G588*1.05-ROUNDDOWN($G588*1.05,0)&gt;=1/3,1/3,0)),ROUNDDOWN($G588*1.05,0)))</f>
        <v>118.66666666666667</v>
      </c>
      <c r="J588" s="48"/>
      <c r="K588" s="48"/>
      <c r="L588" s="50"/>
      <c r="O588" s="46" t="str">
        <f>D588</f>
        <v>NYN</v>
      </c>
    </row>
    <row r="589" spans="1:16" x14ac:dyDescent="0.2">
      <c r="A589" s="44" t="s">
        <v>158</v>
      </c>
      <c r="B589" s="78">
        <v>32157</v>
      </c>
      <c r="C589" s="13" t="s">
        <v>2045</v>
      </c>
      <c r="D589" s="82" t="s">
        <v>22</v>
      </c>
      <c r="E589" s="51" t="s">
        <v>13</v>
      </c>
      <c r="F589" s="13">
        <v>5</v>
      </c>
      <c r="G589" s="70">
        <v>18.66</v>
      </c>
      <c r="H589" s="51">
        <f>IF(LEFT(E589,2)="DH",1,IF(LEFT(E589,2)="CA",2,IF(LEFT(E589,2)="1B",3,IF(LEFT(E589,2)="2B",4,IF(LEFT(E589,2)="3B",5,IF(LEFT(E589,2)="SS",6,IF(LEFT(E589,2)="LF",7,IF(LEFT(E589,2)="CF",8,IF(LEFT(E589,2)="RF",9,IF(LEFT(E589,2)="SP",10,IF(LEFT(E589,2)="RP",11,12)))))))))))</f>
        <v>10</v>
      </c>
      <c r="I589" s="53">
        <f>IF($G589="NC","NC",IF(OR(LEFT(E589,2)="RP",LEFT(E589,2)="SP"),ROUNDDOWN($G589*1.05,0)+IF($G589*1.05-ROUNDDOWN($G589*1.05,0)&gt;=2/3,2/3,IF($G589*1.05-ROUNDDOWN($G589*1.05,0)&gt;=1/3,1/3,0)),ROUNDDOWN($G589*1.05,0)))</f>
        <v>19.333333333333332</v>
      </c>
      <c r="J589" s="48"/>
      <c r="K589" s="48"/>
      <c r="L589" s="50"/>
      <c r="O589" s="46" t="str">
        <f>D589</f>
        <v>NYN</v>
      </c>
    </row>
    <row r="590" spans="1:16" x14ac:dyDescent="0.2">
      <c r="A590" s="44" t="s">
        <v>158</v>
      </c>
      <c r="B590" s="78">
        <v>33703</v>
      </c>
      <c r="C590" s="13" t="s">
        <v>2070</v>
      </c>
      <c r="D590" s="82" t="s">
        <v>22</v>
      </c>
      <c r="E590" s="47" t="s">
        <v>13</v>
      </c>
      <c r="F590" s="13">
        <v>8</v>
      </c>
      <c r="G590" s="70">
        <v>48</v>
      </c>
      <c r="H590" s="47">
        <f>IF(LEFT(E590,2)="DH",1,IF(LEFT(E590,2)="CA",2,IF(LEFT(E590,2)="1B",3,IF(LEFT(E590,2)="2B",4,IF(LEFT(E590,2)="3B",5,IF(LEFT(E590,2)="SS",6,IF(LEFT(E590,2)="LF",7,IF(LEFT(E590,2)="CF",8,IF(LEFT(E590,2)="RF",9,IF(LEFT(E590,2)="SP",10,IF(LEFT(E590,2)="RP",11,12)))))))))))</f>
        <v>10</v>
      </c>
      <c r="I590" s="53">
        <f>IF($G590="NC","NC",IF(OR(LEFT(E590,2)="RP",LEFT(E590,2)="SP"),ROUNDDOWN($G590*1.05,0)+IF($G590*1.05-ROUNDDOWN($G590*1.05,0)&gt;=2/3,2/3,IF($G590*1.05-ROUNDDOWN($G590*1.05,0)&gt;=1/3,1/3,0)),ROUNDDOWN($G590*1.05,0)))</f>
        <v>50.333333333333336</v>
      </c>
      <c r="J590" s="48"/>
      <c r="K590" s="48"/>
      <c r="L590" s="50"/>
      <c r="O590" s="46" t="str">
        <f>D590</f>
        <v>NYN</v>
      </c>
    </row>
    <row r="591" spans="1:16" x14ac:dyDescent="0.2">
      <c r="A591" s="44" t="s">
        <v>158</v>
      </c>
      <c r="B591" s="78">
        <v>10061</v>
      </c>
      <c r="C591" s="13" t="s">
        <v>598</v>
      </c>
      <c r="D591" s="82" t="s">
        <v>22</v>
      </c>
      <c r="E591" s="47" t="s">
        <v>15</v>
      </c>
      <c r="F591" s="13">
        <v>0</v>
      </c>
      <c r="G591" s="70">
        <v>25.66</v>
      </c>
      <c r="H591" s="51">
        <f>IF(LEFT(E591,2)="DH",1,IF(LEFT(E591,2)="CA",2,IF(LEFT(E591,2)="1B",3,IF(LEFT(E591,2)="2B",4,IF(LEFT(E591,2)="3B",5,IF(LEFT(E591,2)="SS",6,IF(LEFT(E591,2)="LF",7,IF(LEFT(E591,2)="CF",8,IF(LEFT(E591,2)="RF",9,IF(LEFT(E591,2)="SP",10,IF(LEFT(E591,2)="RP",11,12)))))))))))</f>
        <v>11</v>
      </c>
      <c r="I591" s="53">
        <f>IF($G591="NC","NC",IF(OR(LEFT(E591,2)="RP",LEFT(E591,2)="SP"),ROUNDDOWN($G591*1.05,0)+IF($G591*1.05-ROUNDDOWN($G591*1.05,0)&gt;=2/3,2/3,IF($G591*1.05-ROUNDDOWN($G591*1.05,0)&gt;=1/3,1/3,0)),ROUNDDOWN($G591*1.05,0)))</f>
        <v>26.666666666666668</v>
      </c>
      <c r="J591" s="48"/>
      <c r="K591" s="48"/>
      <c r="L591" s="50"/>
      <c r="O591" s="46" t="str">
        <f>D591</f>
        <v>NYN</v>
      </c>
    </row>
    <row r="592" spans="1:16" x14ac:dyDescent="0.2">
      <c r="A592" s="44" t="s">
        <v>158</v>
      </c>
      <c r="B592" s="78">
        <v>12791</v>
      </c>
      <c r="C592" s="13" t="s">
        <v>678</v>
      </c>
      <c r="D592" s="82" t="s">
        <v>69</v>
      </c>
      <c r="E592" s="47" t="s">
        <v>15</v>
      </c>
      <c r="F592" s="13">
        <v>0</v>
      </c>
      <c r="G592" s="70">
        <v>39.659999999999997</v>
      </c>
      <c r="H592" s="51">
        <f>IF(LEFT(E592,2)="DH",1,IF(LEFT(E592,2)="CA",2,IF(LEFT(E592,2)="1B",3,IF(LEFT(E592,2)="2B",4,IF(LEFT(E592,2)="3B",5,IF(LEFT(E592,2)="SS",6,IF(LEFT(E592,2)="LF",7,IF(LEFT(E592,2)="CF",8,IF(LEFT(E592,2)="RF",9,IF(LEFT(E592,2)="SP",10,IF(LEFT(E592,2)="RP",11,12)))))))))))</f>
        <v>11</v>
      </c>
      <c r="I592" s="53">
        <f>IF($G592="NC","NC",IF(OR(LEFT(E592,2)="RP",LEFT(E592,2)="SP"),ROUNDDOWN($G592*1.05,0)+IF($G592*1.05-ROUNDDOWN($G592*1.05,0)&gt;=2/3,2/3,IF($G592*1.05-ROUNDDOWN($G592*1.05,0)&gt;=1/3,1/3,0)),ROUNDDOWN($G592*1.05,0)))</f>
        <v>41.333333333333336</v>
      </c>
      <c r="J592" s="48"/>
      <c r="K592" s="48"/>
      <c r="L592" s="50"/>
      <c r="O592" s="46" t="str">
        <f>D592</f>
        <v>OAA</v>
      </c>
    </row>
    <row r="593" spans="1:16" x14ac:dyDescent="0.2">
      <c r="A593" s="44" t="s">
        <v>158</v>
      </c>
      <c r="B593" s="78">
        <v>13361</v>
      </c>
      <c r="C593" s="13" t="s">
        <v>712</v>
      </c>
      <c r="D593" s="76" t="str">
        <f>P593</f>
        <v>SLN/BOA</v>
      </c>
      <c r="E593" s="47" t="s">
        <v>528</v>
      </c>
      <c r="F593" s="13">
        <v>2</v>
      </c>
      <c r="G593" s="70">
        <v>76.66</v>
      </c>
      <c r="H593" s="51">
        <f>IF(LEFT(E593,2)="DH",1,IF(LEFT(E593,2)="CA",2,IF(LEFT(E593,2)="1B",3,IF(LEFT(E593,2)="2B",4,IF(LEFT(E593,2)="3B",5,IF(LEFT(E593,2)="SS",6,IF(LEFT(E593,2)="LF",7,IF(LEFT(E593,2)="CF",8,IF(LEFT(E593,2)="RF",9,IF(LEFT(E593,2)="SP",10,IF(LEFT(E593,2)="RP",11,12)))))))))))</f>
        <v>11</v>
      </c>
      <c r="I593" s="53">
        <f>IF($G593="NC","NC",IF(OR(LEFT(E593,2)="RP",LEFT(E593,2)="SP"),ROUNDDOWN($G593*1.05,0)+IF($G593*1.05-ROUNDDOWN($G593*1.05,0)&gt;=2/3,2/3,IF($G593*1.05-ROUNDDOWN($G593*1.05,0)&gt;=1/3,1/3,0)),ROUNDDOWN($G593*1.05,0)))</f>
        <v>80.333333333333329</v>
      </c>
      <c r="J593" s="48"/>
      <c r="K593" s="48"/>
      <c r="L593" s="50"/>
      <c r="O593" s="46" t="str">
        <f>D593</f>
        <v>SLN/BOA</v>
      </c>
      <c r="P593" s="46" t="s">
        <v>501</v>
      </c>
    </row>
    <row r="594" spans="1:16" x14ac:dyDescent="0.2">
      <c r="A594" s="44" t="s">
        <v>158</v>
      </c>
      <c r="B594" s="78">
        <v>13435</v>
      </c>
      <c r="C594" s="13" t="s">
        <v>716</v>
      </c>
      <c r="D594" s="82" t="s">
        <v>17</v>
      </c>
      <c r="E594" s="47" t="s">
        <v>15</v>
      </c>
      <c r="F594" s="13">
        <v>0</v>
      </c>
      <c r="G594" s="70">
        <v>59</v>
      </c>
      <c r="H594" s="47">
        <f>IF(LEFT(E594,2)="DH",1,IF(LEFT(E594,2)="CA",2,IF(LEFT(E594,2)="1B",3,IF(LEFT(E594,2)="2B",4,IF(LEFT(E594,2)="3B",5,IF(LEFT(E594,2)="SS",6,IF(LEFT(E594,2)="LF",7,IF(LEFT(E594,2)="CF",8,IF(LEFT(E594,2)="RF",9,IF(LEFT(E594,2)="SP",10,IF(LEFT(E594,2)="RP",11,12)))))))))))</f>
        <v>11</v>
      </c>
      <c r="I594" s="53">
        <f>IF($G594="NC","NC",IF(OR(LEFT(E594,2)="RP",LEFT(E594,2)="SP"),ROUNDDOWN($G594*1.05,0)+IF($G594*1.05-ROUNDDOWN($G594*1.05,0)&gt;=2/3,2/3,IF($G594*1.05-ROUNDDOWN($G594*1.05,0)&gt;=1/3,1/3,0)),ROUNDDOWN($G594*1.05,0)))</f>
        <v>61.666666666666664</v>
      </c>
      <c r="J594" s="48"/>
      <c r="K594" s="48"/>
      <c r="L594" s="50"/>
      <c r="O594" s="46" t="str">
        <f>D594</f>
        <v>ATN</v>
      </c>
    </row>
    <row r="595" spans="1:16" x14ac:dyDescent="0.2">
      <c r="A595" s="44" t="s">
        <v>158</v>
      </c>
      <c r="B595" s="78">
        <v>14542</v>
      </c>
      <c r="C595" s="13" t="s">
        <v>772</v>
      </c>
      <c r="D595" s="82" t="s">
        <v>24</v>
      </c>
      <c r="E595" s="47" t="s">
        <v>15</v>
      </c>
      <c r="F595" s="13">
        <v>0</v>
      </c>
      <c r="G595" s="70">
        <v>66</v>
      </c>
      <c r="H595" s="47">
        <f>IF(LEFT(E595,2)="DH",1,IF(LEFT(E595,2)="CA",2,IF(LEFT(E595,2)="1B",3,IF(LEFT(E595,2)="2B",4,IF(LEFT(E595,2)="3B",5,IF(LEFT(E595,2)="SS",6,IF(LEFT(E595,2)="LF",7,IF(LEFT(E595,2)="CF",8,IF(LEFT(E595,2)="RF",9,IF(LEFT(E595,2)="SP",10,IF(LEFT(E595,2)="RP",11,12)))))))))))</f>
        <v>11</v>
      </c>
      <c r="I595" s="53">
        <f>IF($G595="NC","NC",IF(OR(LEFT(E595,2)="RP",LEFT(E595,2)="SP"),ROUNDDOWN($G595*1.05,0)+IF($G595*1.05-ROUNDDOWN($G595*1.05,0)&gt;=2/3,2/3,IF($G595*1.05-ROUNDDOWN($G595*1.05,0)&gt;=1/3,1/3,0)),ROUNDDOWN($G595*1.05,0)))</f>
        <v>69</v>
      </c>
      <c r="J595" s="48"/>
      <c r="K595" s="49"/>
      <c r="L595" s="50"/>
      <c r="O595" s="46" t="str">
        <f>D595</f>
        <v>KCA</v>
      </c>
    </row>
    <row r="596" spans="1:16" x14ac:dyDescent="0.2">
      <c r="A596" s="44" t="s">
        <v>158</v>
      </c>
      <c r="B596" s="78">
        <v>15816</v>
      </c>
      <c r="C596" s="13" t="s">
        <v>836</v>
      </c>
      <c r="D596" s="82" t="s">
        <v>67</v>
      </c>
      <c r="E596" s="47" t="s">
        <v>15</v>
      </c>
      <c r="F596" s="13">
        <v>0</v>
      </c>
      <c r="G596" s="70">
        <v>62</v>
      </c>
      <c r="H596" s="51">
        <f>IF(LEFT(E596,2)="DH",1,IF(LEFT(E596,2)="CA",2,IF(LEFT(E596,2)="1B",3,IF(LEFT(E596,2)="2B",4,IF(LEFT(E596,2)="3B",5,IF(LEFT(E596,2)="SS",6,IF(LEFT(E596,2)="LF",7,IF(LEFT(E596,2)="CF",8,IF(LEFT(E596,2)="RF",9,IF(LEFT(E596,2)="SP",10,IF(LEFT(E596,2)="RP",11,12)))))))))))</f>
        <v>11</v>
      </c>
      <c r="I596" s="53">
        <f>IF($G596="NC","NC",IF(OR(LEFT(E596,2)="RP",LEFT(E596,2)="SP"),ROUNDDOWN($G596*1.05,0)+IF($G596*1.05-ROUNDDOWN($G596*1.05,0)&gt;=2/3,2/3,IF($G596*1.05-ROUNDDOWN($G596*1.05,0)&gt;=1/3,1/3,0)),ROUNDDOWN($G596*1.05,0)))</f>
        <v>65</v>
      </c>
      <c r="J596" s="48"/>
      <c r="K596" s="48"/>
      <c r="L596" s="50"/>
      <c r="O596" s="46" t="str">
        <f>D596</f>
        <v>NYA</v>
      </c>
    </row>
    <row r="597" spans="1:16" x14ac:dyDescent="0.2">
      <c r="A597" s="44" t="s">
        <v>158</v>
      </c>
      <c r="B597" s="78">
        <v>16866</v>
      </c>
      <c r="C597" s="13" t="s">
        <v>902</v>
      </c>
      <c r="D597" s="82" t="s">
        <v>22</v>
      </c>
      <c r="E597" s="47" t="s">
        <v>528</v>
      </c>
      <c r="F597" s="13">
        <v>1</v>
      </c>
      <c r="G597" s="70">
        <v>55.33</v>
      </c>
      <c r="H597" s="47">
        <f>IF(LEFT(E597,2)="DH",1,IF(LEFT(E597,2)="CA",2,IF(LEFT(E597,2)="1B",3,IF(LEFT(E597,2)="2B",4,IF(LEFT(E597,2)="3B",5,IF(LEFT(E597,2)="SS",6,IF(LEFT(E597,2)="LF",7,IF(LEFT(E597,2)="CF",8,IF(LEFT(E597,2)="RF",9,IF(LEFT(E597,2)="SP",10,IF(LEFT(E597,2)="RP",11,12)))))))))))</f>
        <v>11</v>
      </c>
      <c r="I597" s="53">
        <f>IF($G597="NC","NC",IF(OR(LEFT(E597,2)="RP",LEFT(E597,2)="SP"),ROUNDDOWN($G597*1.05,0)+IF($G597*1.05-ROUNDDOWN($G597*1.05,0)&gt;=2/3,2/3,IF($G597*1.05-ROUNDDOWN($G597*1.05,0)&gt;=1/3,1/3,0)),ROUNDDOWN($G597*1.05,0)))</f>
        <v>58</v>
      </c>
      <c r="J597" s="48"/>
      <c r="K597" s="49"/>
      <c r="L597" s="50"/>
      <c r="O597" s="46" t="str">
        <f>D597</f>
        <v>NYN</v>
      </c>
    </row>
    <row r="598" spans="1:16" x14ac:dyDescent="0.2">
      <c r="A598" s="44" t="s">
        <v>158</v>
      </c>
      <c r="B598" s="78">
        <v>17578</v>
      </c>
      <c r="C598" s="13" t="s">
        <v>944</v>
      </c>
      <c r="D598" s="76" t="str">
        <f>P598</f>
        <v>NYA/SFN</v>
      </c>
      <c r="E598" s="47" t="s">
        <v>528</v>
      </c>
      <c r="F598" s="13">
        <v>1</v>
      </c>
      <c r="G598" s="70">
        <v>28.66</v>
      </c>
      <c r="H598" s="51">
        <f>IF(LEFT(E598,2)="DH",1,IF(LEFT(E598,2)="CA",2,IF(LEFT(E598,2)="1B",3,IF(LEFT(E598,2)="2B",4,IF(LEFT(E598,2)="3B",5,IF(LEFT(E598,2)="SS",6,IF(LEFT(E598,2)="LF",7,IF(LEFT(E598,2)="CF",8,IF(LEFT(E598,2)="RF",9,IF(LEFT(E598,2)="SP",10,IF(LEFT(E598,2)="RP",11,12)))))))))))</f>
        <v>11</v>
      </c>
      <c r="I598" s="53">
        <f>IF($G598="NC","NC",IF(OR(LEFT(E598,2)="RP",LEFT(E598,2)="SP"),ROUNDDOWN($G598*1.05,0)+IF($G598*1.05-ROUNDDOWN($G598*1.05,0)&gt;=2/3,2/3,IF($G598*1.05-ROUNDDOWN($G598*1.05,0)&gt;=1/3,1/3,0)),ROUNDDOWN($G598*1.05,0)))</f>
        <v>30</v>
      </c>
      <c r="J598" s="48"/>
      <c r="K598" s="48"/>
      <c r="L598" s="50"/>
      <c r="O598" s="46" t="str">
        <f>D598</f>
        <v>NYA/SFN</v>
      </c>
      <c r="P598" s="46" t="s">
        <v>445</v>
      </c>
    </row>
    <row r="599" spans="1:16" x14ac:dyDescent="0.2">
      <c r="A599" s="44" t="s">
        <v>158</v>
      </c>
      <c r="B599" s="78">
        <v>18064</v>
      </c>
      <c r="C599" s="13" t="s">
        <v>991</v>
      </c>
      <c r="D599" s="76" t="str">
        <f>P599</f>
        <v>SLN/TEA</v>
      </c>
      <c r="E599" s="47" t="s">
        <v>15</v>
      </c>
      <c r="F599" s="13">
        <v>0</v>
      </c>
      <c r="G599" s="70">
        <v>61.33</v>
      </c>
      <c r="H599" s="51">
        <f>IF(LEFT(E599,2)="DH",1,IF(LEFT(E599,2)="CA",2,IF(LEFT(E599,2)="1B",3,IF(LEFT(E599,2)="2B",4,IF(LEFT(E599,2)="3B",5,IF(LEFT(E599,2)="SS",6,IF(LEFT(E599,2)="LF",7,IF(LEFT(E599,2)="CF",8,IF(LEFT(E599,2)="RF",9,IF(LEFT(E599,2)="SP",10,IF(LEFT(E599,2)="RP",11,12)))))))))))</f>
        <v>11</v>
      </c>
      <c r="I599" s="53">
        <f>IF($G599="NC","NC",IF(OR(LEFT(E599,2)="RP",LEFT(E599,2)="SP"),ROUNDDOWN($G599*1.05,0)+IF($G599*1.05-ROUNDDOWN($G599*1.05,0)&gt;=2/3,2/3,IF($G599*1.05-ROUNDDOWN($G599*1.05,0)&gt;=1/3,1/3,0)),ROUNDDOWN($G599*1.05,0)))</f>
        <v>64.333333333333329</v>
      </c>
      <c r="J599" s="48"/>
      <c r="K599" s="48"/>
      <c r="L599" s="50"/>
      <c r="O599" s="46" t="str">
        <f>D599</f>
        <v>SLN/TEA</v>
      </c>
      <c r="P599" s="46" t="s">
        <v>474</v>
      </c>
    </row>
    <row r="600" spans="1:16" x14ac:dyDescent="0.2">
      <c r="A600" s="44" t="s">
        <v>158</v>
      </c>
      <c r="B600" s="78">
        <v>18403</v>
      </c>
      <c r="C600" s="13" t="s">
        <v>1014</v>
      </c>
      <c r="D600" s="76" t="str">
        <f>P600</f>
        <v>ATN/HOA</v>
      </c>
      <c r="E600" s="47" t="s">
        <v>15</v>
      </c>
      <c r="F600" s="13">
        <v>0</v>
      </c>
      <c r="G600" s="70">
        <v>66</v>
      </c>
      <c r="H600" s="47">
        <f>IF(LEFT(E600,2)="DH",1,IF(LEFT(E600,2)="CA",2,IF(LEFT(E600,2)="1B",3,IF(LEFT(E600,2)="2B",4,IF(LEFT(E600,2)="3B",5,IF(LEFT(E600,2)="SS",6,IF(LEFT(E600,2)="LF",7,IF(LEFT(E600,2)="CF",8,IF(LEFT(E600,2)="RF",9,IF(LEFT(E600,2)="SP",10,IF(LEFT(E600,2)="RP",11,12)))))))))))</f>
        <v>11</v>
      </c>
      <c r="I600" s="53">
        <f>IF($G600="NC","NC",IF(OR(LEFT(E600,2)="RP",LEFT(E600,2)="SP"),ROUNDDOWN($G600*1.05,0)+IF($G600*1.05-ROUNDDOWN($G600*1.05,0)&gt;=2/3,2/3,IF($G600*1.05-ROUNDDOWN($G600*1.05,0)&gt;=1/3,1/3,0)),ROUNDDOWN($G600*1.05,0)))</f>
        <v>69</v>
      </c>
      <c r="J600" s="48"/>
      <c r="K600" s="49"/>
      <c r="L600" s="50"/>
      <c r="O600" s="46" t="str">
        <f>D600</f>
        <v>ATN/HOA</v>
      </c>
      <c r="P600" s="46" t="s">
        <v>396</v>
      </c>
    </row>
    <row r="601" spans="1:16" x14ac:dyDescent="0.2">
      <c r="A601" s="44" t="s">
        <v>158</v>
      </c>
      <c r="B601" s="78">
        <v>19178</v>
      </c>
      <c r="C601" s="13" t="s">
        <v>1038</v>
      </c>
      <c r="D601" s="82" t="s">
        <v>120</v>
      </c>
      <c r="E601" s="47" t="s">
        <v>15</v>
      </c>
      <c r="F601" s="13">
        <v>0</v>
      </c>
      <c r="G601" s="70">
        <v>31.66</v>
      </c>
      <c r="H601" s="51">
        <f>IF(LEFT(E601,2)="DH",1,IF(LEFT(E601,2)="CA",2,IF(LEFT(E601,2)="1B",3,IF(LEFT(E601,2)="2B",4,IF(LEFT(E601,2)="3B",5,IF(LEFT(E601,2)="SS",6,IF(LEFT(E601,2)="LF",7,IF(LEFT(E601,2)="CF",8,IF(LEFT(E601,2)="RF",9,IF(LEFT(E601,2)="SP",10,IF(LEFT(E601,2)="RP",11,12)))))))))))</f>
        <v>11</v>
      </c>
      <c r="I601" s="53">
        <f>IF($G601="NC","NC",IF(OR(LEFT(E601,2)="RP",LEFT(E601,2)="SP"),ROUNDDOWN($G601*1.05,0)+IF($G601*1.05-ROUNDDOWN($G601*1.05,0)&gt;=2/3,2/3,IF($G601*1.05-ROUNDDOWN($G601*1.05,0)&gt;=1/3,1/3,0)),ROUNDDOWN($G601*1.05,0)))</f>
        <v>33</v>
      </c>
      <c r="J601" s="48"/>
      <c r="K601" s="48"/>
      <c r="L601" s="50"/>
      <c r="O601" s="46" t="str">
        <f>D601</f>
        <v>TOA</v>
      </c>
    </row>
    <row r="602" spans="1:16" x14ac:dyDescent="0.2">
      <c r="A602" s="44" t="s">
        <v>158</v>
      </c>
      <c r="B602" s="78">
        <v>21267</v>
      </c>
      <c r="C602" s="13" t="s">
        <v>1281</v>
      </c>
      <c r="D602" s="76" t="str">
        <f>P602</f>
        <v>CON/NYA</v>
      </c>
      <c r="E602" s="47" t="s">
        <v>15</v>
      </c>
      <c r="F602" s="13">
        <v>0</v>
      </c>
      <c r="G602" s="70">
        <v>55.33</v>
      </c>
      <c r="H602" s="47">
        <f>IF(LEFT(E602,2)="DH",1,IF(LEFT(E602,2)="CA",2,IF(LEFT(E602,2)="1B",3,IF(LEFT(E602,2)="2B",4,IF(LEFT(E602,2)="3B",5,IF(LEFT(E602,2)="SS",6,IF(LEFT(E602,2)="LF",7,IF(LEFT(E602,2)="CF",8,IF(LEFT(E602,2)="RF",9,IF(LEFT(E602,2)="SP",10,IF(LEFT(E602,2)="RP",11,12)))))))))))</f>
        <v>11</v>
      </c>
      <c r="I602" s="53">
        <f>IF($G602="NC","NC",IF(OR(LEFT(E602,2)="RP",LEFT(E602,2)="SP"),ROUNDDOWN($G602*1.05,0)+IF($G602*1.05-ROUNDDOWN($G602*1.05,0)&gt;=2/3,2/3,IF($G602*1.05-ROUNDDOWN($G602*1.05,0)&gt;=1/3,1/3,0)),ROUNDDOWN($G602*1.05,0)))</f>
        <v>58</v>
      </c>
      <c r="J602" s="48"/>
      <c r="K602" s="48"/>
      <c r="L602" s="50"/>
      <c r="O602" s="46" t="str">
        <f>D602</f>
        <v>CON/NYA</v>
      </c>
      <c r="P602" s="46" t="s">
        <v>265</v>
      </c>
    </row>
    <row r="603" spans="1:16" x14ac:dyDescent="0.2">
      <c r="A603" s="44" t="s">
        <v>159</v>
      </c>
      <c r="B603" s="55">
        <v>19627</v>
      </c>
      <c r="C603" s="13" t="s">
        <v>1121</v>
      </c>
      <c r="D603" s="84" t="s">
        <v>69</v>
      </c>
      <c r="E603" s="47" t="s">
        <v>106</v>
      </c>
      <c r="F603" s="48"/>
      <c r="G603" s="69">
        <v>626</v>
      </c>
      <c r="H603" s="47">
        <f>IF(LEFT(E603,2)="DH",1,IF(LEFT(E603,2)="CA",2,IF(LEFT(E603,2)="1B",3,IF(LEFT(E603,2)="2B",4,IF(LEFT(E603,2)="3B",5,IF(LEFT(E603,2)="SS",6,IF(LEFT(E603,2)="LF",7,IF(LEFT(E603,2)="CF",8,IF(LEFT(E603,2)="RF",9,IF(LEFT(E603,2)="SP",10,IF(LEFT(E603,2)="RP",11,12)))))))))))</f>
        <v>1</v>
      </c>
      <c r="I603" s="53">
        <f>IF($G603="NC","NC",IF(OR(LEFT(E603,2)="RP",LEFT(E603,2)="SP"),ROUNDDOWN($G603*1.05,0)+IF($G603*1.05-ROUNDDOWN($G603*1.05,0)&gt;=2/3,2/3,IF($G603*1.05-ROUNDDOWN($G603*1.05,0)&gt;=1/3,1/3,0)),ROUNDDOWN($G603*1.05,0)))</f>
        <v>657</v>
      </c>
      <c r="J603" s="48"/>
      <c r="K603" s="49"/>
      <c r="L603" s="50"/>
      <c r="O603" s="46" t="str">
        <f>D603</f>
        <v>OAA</v>
      </c>
    </row>
    <row r="604" spans="1:16" x14ac:dyDescent="0.2">
      <c r="A604" s="44" t="s">
        <v>159</v>
      </c>
      <c r="B604" s="55">
        <v>19352</v>
      </c>
      <c r="C604" s="13" t="s">
        <v>1077</v>
      </c>
      <c r="D604" s="84" t="s">
        <v>17</v>
      </c>
      <c r="E604" s="47" t="s">
        <v>165</v>
      </c>
      <c r="F604" s="48"/>
      <c r="G604" s="69">
        <v>291</v>
      </c>
      <c r="H604" s="47">
        <f>IF(LEFT(E604,2)="DH",1,IF(LEFT(E604,2)="CA",2,IF(LEFT(E604,2)="1B",3,IF(LEFT(E604,2)="2B",4,IF(LEFT(E604,2)="3B",5,IF(LEFT(E604,2)="SS",6,IF(LEFT(E604,2)="LF",7,IF(LEFT(E604,2)="CF",8,IF(LEFT(E604,2)="RF",9,IF(LEFT(E604,2)="SP",10,IF(LEFT(E604,2)="RP",11,12)))))))))))</f>
        <v>2</v>
      </c>
      <c r="I604" s="53">
        <f>IF($G604="NC","NC",IF(OR(LEFT(E604,2)="RP",LEFT(E604,2)="SP"),ROUNDDOWN($G604*1.05,0)+IF($G604*1.05-ROUNDDOWN($G604*1.05,0)&gt;=2/3,2/3,IF($G604*1.05-ROUNDDOWN($G604*1.05,0)&gt;=1/3,1/3,0)),ROUNDDOWN($G604*1.05,0)))</f>
        <v>305</v>
      </c>
      <c r="J604" s="48"/>
      <c r="K604" s="48"/>
      <c r="L604" s="50"/>
      <c r="O604" s="46" t="str">
        <f>D604</f>
        <v>ATN</v>
      </c>
    </row>
    <row r="605" spans="1:16" x14ac:dyDescent="0.2">
      <c r="A605" s="44" t="s">
        <v>159</v>
      </c>
      <c r="B605" s="55">
        <v>25816</v>
      </c>
      <c r="C605" s="13" t="s">
        <v>1626</v>
      </c>
      <c r="D605" s="84" t="s">
        <v>69</v>
      </c>
      <c r="E605" s="51" t="s">
        <v>165</v>
      </c>
      <c r="F605" s="48"/>
      <c r="G605" s="69">
        <v>481</v>
      </c>
      <c r="H605" s="51">
        <f>IF(LEFT(E605,2)="DH",1,IF(LEFT(E605,2)="CA",2,IF(LEFT(E605,2)="1B",3,IF(LEFT(E605,2)="2B",4,IF(LEFT(E605,2)="3B",5,IF(LEFT(E605,2)="SS",6,IF(LEFT(E605,2)="LF",7,IF(LEFT(E605,2)="CF",8,IF(LEFT(E605,2)="RF",9,IF(LEFT(E605,2)="SP",10,IF(LEFT(E605,2)="RP",11,12)))))))))))</f>
        <v>2</v>
      </c>
      <c r="I605" s="53">
        <f>IF($G605="NC","NC",IF(OR(LEFT(E605,2)="RP",LEFT(E605,2)="SP"),ROUNDDOWN($G605*1.05,0)+IF($G605*1.05-ROUNDDOWN($G605*1.05,0)&gt;=2/3,2/3,IF($G605*1.05-ROUNDDOWN($G605*1.05,0)&gt;=1/3,1/3,0)),ROUNDDOWN($G605*1.05,0)))</f>
        <v>505</v>
      </c>
      <c r="J605" s="48"/>
      <c r="K605" s="48"/>
      <c r="L605" s="50"/>
      <c r="O605" s="46" t="str">
        <f>D605</f>
        <v>OAA</v>
      </c>
    </row>
    <row r="606" spans="1:16" x14ac:dyDescent="0.2">
      <c r="A606" s="44" t="s">
        <v>159</v>
      </c>
      <c r="B606" s="55">
        <v>14344</v>
      </c>
      <c r="C606" s="13" t="s">
        <v>765</v>
      </c>
      <c r="D606" s="84" t="s">
        <v>17</v>
      </c>
      <c r="E606" s="47" t="s">
        <v>4</v>
      </c>
      <c r="F606" s="48"/>
      <c r="G606" s="69">
        <v>624</v>
      </c>
      <c r="H606" s="47">
        <f>IF(LEFT(E606,2)="DH",1,IF(LEFT(E606,2)="CA",2,IF(LEFT(E606,2)="1B",3,IF(LEFT(E606,2)="2B",4,IF(LEFT(E606,2)="3B",5,IF(LEFT(E606,2)="SS",6,IF(LEFT(E606,2)="LF",7,IF(LEFT(E606,2)="CF",8,IF(LEFT(E606,2)="RF",9,IF(LEFT(E606,2)="SP",10,IF(LEFT(E606,2)="RP",11,12)))))))))))</f>
        <v>3</v>
      </c>
      <c r="I606" s="53">
        <f>IF($G606="NC","NC",IF(OR(LEFT(E606,2)="RP",LEFT(E606,2)="SP"),ROUNDDOWN($G606*1.05,0)+IF($G606*1.05-ROUNDDOWN($G606*1.05,0)&gt;=2/3,2/3,IF($G606*1.05-ROUNDDOWN($G606*1.05,0)&gt;=1/3,1/3,0)),ROUNDDOWN($G606*1.05,0)))</f>
        <v>655</v>
      </c>
      <c r="J606" s="48"/>
      <c r="K606" s="49"/>
      <c r="L606" s="50"/>
      <c r="O606" s="46" t="str">
        <f>D606</f>
        <v>ATN</v>
      </c>
    </row>
    <row r="607" spans="1:16" x14ac:dyDescent="0.2">
      <c r="A607" s="44" t="s">
        <v>159</v>
      </c>
      <c r="B607" s="55">
        <v>35110</v>
      </c>
      <c r="C607" s="13" t="s">
        <v>2086</v>
      </c>
      <c r="D607" s="84" t="s">
        <v>69</v>
      </c>
      <c r="E607" s="47" t="s">
        <v>4</v>
      </c>
      <c r="F607" s="48"/>
      <c r="G607" s="69">
        <v>420</v>
      </c>
      <c r="H607" s="47">
        <f>IF(LEFT(E607,2)="DH",1,IF(LEFT(E607,2)="CA",2,IF(LEFT(E607,2)="1B",3,IF(LEFT(E607,2)="2B",4,IF(LEFT(E607,2)="3B",5,IF(LEFT(E607,2)="SS",6,IF(LEFT(E607,2)="LF",7,IF(LEFT(E607,2)="CF",8,IF(LEFT(E607,2)="RF",9,IF(LEFT(E607,2)="SP",10,IF(LEFT(E607,2)="RP",11,12)))))))))))</f>
        <v>3</v>
      </c>
      <c r="I607" s="53">
        <f>IF($G607="NC","NC",IF(OR(LEFT(E607,2)="RP",LEFT(E607,2)="SP"),ROUNDDOWN($G607*1.05,0)+IF($G607*1.05-ROUNDDOWN($G607*1.05,0)&gt;=2/3,2/3,IF($G607*1.05-ROUNDDOWN($G607*1.05,0)&gt;=1/3,1/3,0)),ROUNDDOWN($G607*1.05,0)))</f>
        <v>441</v>
      </c>
      <c r="J607" s="48"/>
      <c r="K607" s="48"/>
      <c r="L607" s="50"/>
      <c r="O607" s="46" t="str">
        <f>D607</f>
        <v>OAA</v>
      </c>
    </row>
    <row r="608" spans="1:16" x14ac:dyDescent="0.2">
      <c r="A608" s="44" t="s">
        <v>159</v>
      </c>
      <c r="B608" s="55">
        <v>9874</v>
      </c>
      <c r="C608" s="13" t="s">
        <v>595</v>
      </c>
      <c r="D608" s="84" t="s">
        <v>67</v>
      </c>
      <c r="E608" s="47" t="s">
        <v>6</v>
      </c>
      <c r="F608" s="48"/>
      <c r="G608" s="69">
        <v>128</v>
      </c>
      <c r="H608" s="47">
        <f>IF(LEFT(E608,2)="DH",1,IF(LEFT(E608,2)="CA",2,IF(LEFT(E608,2)="1B",3,IF(LEFT(E608,2)="2B",4,IF(LEFT(E608,2)="3B",5,IF(LEFT(E608,2)="SS",6,IF(LEFT(E608,2)="LF",7,IF(LEFT(E608,2)="CF",8,IF(LEFT(E608,2)="RF",9,IF(LEFT(E608,2)="SP",10,IF(LEFT(E608,2)="RP",11,12)))))))))))</f>
        <v>4</v>
      </c>
      <c r="I608" s="53">
        <f>IF($G608="NC","NC",IF(OR(LEFT(E608,2)="RP",LEFT(E608,2)="SP"),ROUNDDOWN($G608*1.05,0)+IF($G608*1.05-ROUNDDOWN($G608*1.05,0)&gt;=2/3,2/3,IF($G608*1.05-ROUNDDOWN($G608*1.05,0)&gt;=1/3,1/3,0)),ROUNDDOWN($G608*1.05,0)))</f>
        <v>134</v>
      </c>
      <c r="J608" s="48"/>
      <c r="K608" s="49"/>
      <c r="L608" s="50"/>
      <c r="O608" s="46" t="str">
        <f>D608</f>
        <v>NYA</v>
      </c>
    </row>
    <row r="609" spans="1:16" x14ac:dyDescent="0.2">
      <c r="A609" s="44" t="s">
        <v>159</v>
      </c>
      <c r="B609" s="55">
        <v>29766</v>
      </c>
      <c r="C609" s="13" t="s">
        <v>1891</v>
      </c>
      <c r="D609" s="84" t="s">
        <v>69</v>
      </c>
      <c r="E609" s="47" t="s">
        <v>6</v>
      </c>
      <c r="F609" s="48"/>
      <c r="G609" s="69">
        <v>92</v>
      </c>
      <c r="H609" s="47">
        <f>IF(LEFT(E609,2)="DH",1,IF(LEFT(E609,2)="CA",2,IF(LEFT(E609,2)="1B",3,IF(LEFT(E609,2)="2B",4,IF(LEFT(E609,2)="3B",5,IF(LEFT(E609,2)="SS",6,IF(LEFT(E609,2)="LF",7,IF(LEFT(E609,2)="CF",8,IF(LEFT(E609,2)="RF",9,IF(LEFT(E609,2)="SP",10,IF(LEFT(E609,2)="RP",11,12)))))))))))</f>
        <v>4</v>
      </c>
      <c r="I609" s="53">
        <f>IF($G609="NC","NC",IF(OR(LEFT(E609,2)="RP",LEFT(E609,2)="SP"),ROUNDDOWN($G609*1.05,0)+IF($G609*1.05-ROUNDDOWN($G609*1.05,0)&gt;=2/3,2/3,IF($G609*1.05-ROUNDDOWN($G609*1.05,0)&gt;=1/3,1/3,0)),ROUNDDOWN($G609*1.05,0)))</f>
        <v>96</v>
      </c>
      <c r="J609" s="48"/>
      <c r="K609" s="49"/>
      <c r="L609" s="50"/>
      <c r="O609" s="46" t="str">
        <f>D609</f>
        <v>OAA</v>
      </c>
    </row>
    <row r="610" spans="1:16" x14ac:dyDescent="0.2">
      <c r="A610" s="44" t="s">
        <v>159</v>
      </c>
      <c r="B610" s="55">
        <v>15878</v>
      </c>
      <c r="C610" s="13" t="s">
        <v>840</v>
      </c>
      <c r="D610" s="76" t="str">
        <f>P610</f>
        <v>OAA/CIN</v>
      </c>
      <c r="E610" s="47" t="s">
        <v>515</v>
      </c>
      <c r="F610" s="48"/>
      <c r="G610" s="69">
        <v>321</v>
      </c>
      <c r="H610" s="47">
        <f>IF(LEFT(E610,2)="DH",1,IF(LEFT(E610,2)="CA",2,IF(LEFT(E610,2)="1B",3,IF(LEFT(E610,2)="2B",4,IF(LEFT(E610,2)="3B",5,IF(LEFT(E610,2)="SS",6,IF(LEFT(E610,2)="LF",7,IF(LEFT(E610,2)="CF",8,IF(LEFT(E610,2)="RF",9,IF(LEFT(E610,2)="SP",10,IF(LEFT(E610,2)="RP",11,12)))))))))))</f>
        <v>5</v>
      </c>
      <c r="I610" s="53">
        <f>IF($G610="NC","NC",IF(OR(LEFT(E610,2)="RP",LEFT(E610,2)="SP"),ROUNDDOWN($G610*1.05,0)+IF($G610*1.05-ROUNDDOWN($G610*1.05,0)&gt;=2/3,2/3,IF($G610*1.05-ROUNDDOWN($G610*1.05,0)&gt;=1/3,1/3,0)),ROUNDDOWN($G610*1.05,0)))</f>
        <v>337</v>
      </c>
      <c r="J610" s="48"/>
      <c r="K610" s="49"/>
      <c r="L610" s="50"/>
      <c r="O610" s="46" t="str">
        <f>D610</f>
        <v>OAA/CIN</v>
      </c>
      <c r="P610" s="46" t="s">
        <v>465</v>
      </c>
    </row>
    <row r="611" spans="1:16" x14ac:dyDescent="0.2">
      <c r="A611" s="44" t="s">
        <v>159</v>
      </c>
      <c r="B611" s="55">
        <v>16505</v>
      </c>
      <c r="C611" s="13" t="s">
        <v>880</v>
      </c>
      <c r="D611" s="84" t="s">
        <v>121</v>
      </c>
      <c r="E611" s="47" t="s">
        <v>8</v>
      </c>
      <c r="F611" s="48"/>
      <c r="G611" s="69">
        <v>454</v>
      </c>
      <c r="H611" s="47">
        <f>IF(LEFT(E611,2)="DH",1,IF(LEFT(E611,2)="CA",2,IF(LEFT(E611,2)="1B",3,IF(LEFT(E611,2)="2B",4,IF(LEFT(E611,2)="3B",5,IF(LEFT(E611,2)="SS",6,IF(LEFT(E611,2)="LF",7,IF(LEFT(E611,2)="CF",8,IF(LEFT(E611,2)="RF",9,IF(LEFT(E611,2)="SP",10,IF(LEFT(E611,2)="RP",11,12)))))))))))</f>
        <v>5</v>
      </c>
      <c r="I611" s="53">
        <f>IF($G611="NC","NC",IF(OR(LEFT(E611,2)="RP",LEFT(E611,2)="SP"),ROUNDDOWN($G611*1.05,0)+IF($G611*1.05-ROUNDDOWN($G611*1.05,0)&gt;=2/3,2/3,IF($G611*1.05-ROUNDDOWN($G611*1.05,0)&gt;=1/3,1/3,0)),ROUNDDOWN($G611*1.05,0)))</f>
        <v>476</v>
      </c>
      <c r="J611" s="48"/>
      <c r="K611" s="49"/>
      <c r="L611" s="50"/>
      <c r="O611" s="46" t="str">
        <f>D611</f>
        <v>SFN</v>
      </c>
    </row>
    <row r="612" spans="1:16" x14ac:dyDescent="0.2">
      <c r="A612" s="44" t="s">
        <v>159</v>
      </c>
      <c r="B612" s="55">
        <v>29779</v>
      </c>
      <c r="C612" s="13" t="s">
        <v>707</v>
      </c>
      <c r="D612" s="84" t="s">
        <v>69</v>
      </c>
      <c r="E612" s="51" t="s">
        <v>131</v>
      </c>
      <c r="F612" s="48"/>
      <c r="G612" s="69">
        <v>206</v>
      </c>
      <c r="H612" s="51">
        <f>IF(LEFT(E612,2)="DH",1,IF(LEFT(E612,2)="CA",2,IF(LEFT(E612,2)="1B",3,IF(LEFT(E612,2)="2B",4,IF(LEFT(E612,2)="3B",5,IF(LEFT(E612,2)="SS",6,IF(LEFT(E612,2)="LF",7,IF(LEFT(E612,2)="CF",8,IF(LEFT(E612,2)="RF",9,IF(LEFT(E612,2)="SP",10,IF(LEFT(E612,2)="RP",11,12)))))))))))</f>
        <v>5</v>
      </c>
      <c r="I612" s="53">
        <f>IF($G612="NC","NC",IF(OR(LEFT(E612,2)="RP",LEFT(E612,2)="SP"),ROUNDDOWN($G612*1.05,0)+IF($G612*1.05-ROUNDDOWN($G612*1.05,0)&gt;=2/3,2/3,IF($G612*1.05-ROUNDDOWN($G612*1.05,0)&gt;=1/3,1/3,0)),ROUNDDOWN($G612*1.05,0)))</f>
        <v>216</v>
      </c>
      <c r="J612" s="48"/>
      <c r="K612" s="48"/>
      <c r="L612" s="50"/>
      <c r="O612" s="46" t="str">
        <f>D612</f>
        <v>OAA</v>
      </c>
    </row>
    <row r="613" spans="1:16" x14ac:dyDescent="0.2">
      <c r="A613" s="44" t="s">
        <v>159</v>
      </c>
      <c r="B613" s="55">
        <v>22277</v>
      </c>
      <c r="C613" s="13" t="s">
        <v>1389</v>
      </c>
      <c r="D613" s="84" t="s">
        <v>17</v>
      </c>
      <c r="E613" s="51" t="s">
        <v>9</v>
      </c>
      <c r="F613" s="48"/>
      <c r="G613" s="69">
        <v>371</v>
      </c>
      <c r="H613" s="51">
        <f>IF(LEFT(E613,2)="DH",1,IF(LEFT(E613,2)="CA",2,IF(LEFT(E613,2)="1B",3,IF(LEFT(E613,2)="2B",4,IF(LEFT(E613,2)="3B",5,IF(LEFT(E613,2)="SS",6,IF(LEFT(E613,2)="LF",7,IF(LEFT(E613,2)="CF",8,IF(LEFT(E613,2)="RF",9,IF(LEFT(E613,2)="SP",10,IF(LEFT(E613,2)="RP",11,12)))))))))))</f>
        <v>6</v>
      </c>
      <c r="I613" s="53">
        <f>IF($G613="NC","NC",IF(OR(LEFT(E613,2)="RP",LEFT(E613,2)="SP"),ROUNDDOWN($G613*1.05,0)+IF($G613*1.05-ROUNDDOWN($G613*1.05,0)&gt;=2/3,2/3,IF($G613*1.05-ROUNDDOWN($G613*1.05,0)&gt;=1/3,1/3,0)),ROUNDDOWN($G613*1.05,0)))</f>
        <v>389</v>
      </c>
      <c r="J613" s="48"/>
      <c r="K613" s="48"/>
      <c r="L613" s="50"/>
      <c r="O613" s="46" t="str">
        <f>D613</f>
        <v>ATN</v>
      </c>
    </row>
    <row r="614" spans="1:16" x14ac:dyDescent="0.2">
      <c r="A614" s="44" t="s">
        <v>159</v>
      </c>
      <c r="B614" s="55">
        <v>26224</v>
      </c>
      <c r="C614" s="13" t="s">
        <v>1678</v>
      </c>
      <c r="D614" s="84" t="s">
        <v>69</v>
      </c>
      <c r="E614" s="47" t="s">
        <v>343</v>
      </c>
      <c r="F614" s="48"/>
      <c r="G614" s="69">
        <v>173</v>
      </c>
      <c r="H614" s="47">
        <f>IF(LEFT(E614,2)="DH",1,IF(LEFT(E614,2)="CA",2,IF(LEFT(E614,2)="1B",3,IF(LEFT(E614,2)="2B",4,IF(LEFT(E614,2)="3B",5,IF(LEFT(E614,2)="SS",6,IF(LEFT(E614,2)="LF",7,IF(LEFT(E614,2)="CF",8,IF(LEFT(E614,2)="RF",9,IF(LEFT(E614,2)="SP",10,IF(LEFT(E614,2)="RP",11,12)))))))))))</f>
        <v>6</v>
      </c>
      <c r="I614" s="53">
        <f>IF($G614="NC","NC",IF(OR(LEFT(E614,2)="RP",LEFT(E614,2)="SP"),ROUNDDOWN($G614*1.05,0)+IF($G614*1.05-ROUNDDOWN($G614*1.05,0)&gt;=2/3,2/3,IF($G614*1.05-ROUNDDOWN($G614*1.05,0)&gt;=1/3,1/3,0)),ROUNDDOWN($G614*1.05,0)))</f>
        <v>181</v>
      </c>
      <c r="J614" s="48"/>
      <c r="K614" s="49"/>
      <c r="L614" s="50"/>
      <c r="O614" s="46" t="str">
        <f>D614</f>
        <v>OAA</v>
      </c>
    </row>
    <row r="615" spans="1:16" x14ac:dyDescent="0.2">
      <c r="A615" s="44" t="s">
        <v>159</v>
      </c>
      <c r="B615" s="55">
        <v>33266</v>
      </c>
      <c r="C615" s="13" t="s">
        <v>2053</v>
      </c>
      <c r="D615" s="84" t="s">
        <v>69</v>
      </c>
      <c r="E615" s="47" t="s">
        <v>9</v>
      </c>
      <c r="F615" s="48"/>
      <c r="G615" s="69">
        <v>486</v>
      </c>
      <c r="H615" s="47">
        <f>IF(LEFT(E615,2)="DH",1,IF(LEFT(E615,2)="CA",2,IF(LEFT(E615,2)="1B",3,IF(LEFT(E615,2)="2B",4,IF(LEFT(E615,2)="3B",5,IF(LEFT(E615,2)="SS",6,IF(LEFT(E615,2)="LF",7,IF(LEFT(E615,2)="CF",8,IF(LEFT(E615,2)="RF",9,IF(LEFT(E615,2)="SP",10,IF(LEFT(E615,2)="RP",11,12)))))))))))</f>
        <v>6</v>
      </c>
      <c r="I615" s="53">
        <f>IF($G615="NC","NC",IF(OR(LEFT(E615,2)="RP",LEFT(E615,2)="SP"),ROUNDDOWN($G615*1.05,0)+IF($G615*1.05-ROUNDDOWN($G615*1.05,0)&gt;=2/3,2/3,IF($G615*1.05-ROUNDDOWN($G615*1.05,0)&gt;=1/3,1/3,0)),ROUNDDOWN($G615*1.05,0)))</f>
        <v>510</v>
      </c>
      <c r="J615" s="48"/>
      <c r="K615" s="49"/>
      <c r="L615" s="50"/>
      <c r="O615" s="46" t="str">
        <f>D615</f>
        <v>OAA</v>
      </c>
    </row>
    <row r="616" spans="1:16" x14ac:dyDescent="0.2">
      <c r="A616" s="44" t="s">
        <v>159</v>
      </c>
      <c r="B616" s="55">
        <v>17128</v>
      </c>
      <c r="C616" s="13" t="s">
        <v>919</v>
      </c>
      <c r="D616" s="76" t="str">
        <f>P616</f>
        <v>BAA/SDN</v>
      </c>
      <c r="E616" s="47" t="s">
        <v>105</v>
      </c>
      <c r="F616" s="48"/>
      <c r="G616" s="69">
        <v>441</v>
      </c>
      <c r="H616" s="47">
        <f>IF(LEFT(E616,2)="DH",1,IF(LEFT(E616,2)="CA",2,IF(LEFT(E616,2)="1B",3,IF(LEFT(E616,2)="2B",4,IF(LEFT(E616,2)="3B",5,IF(LEFT(E616,2)="SS",6,IF(LEFT(E616,2)="LF",7,IF(LEFT(E616,2)="CF",8,IF(LEFT(E616,2)="RF",9,IF(LEFT(E616,2)="SP",10,IF(LEFT(E616,2)="RP",11,12)))))))))))</f>
        <v>7</v>
      </c>
      <c r="I616" s="53">
        <f>IF($G616="NC","NC",IF(OR(LEFT(E616,2)="RP",LEFT(E616,2)="SP"),ROUNDDOWN($G616*1.05,0)+IF($G616*1.05-ROUNDDOWN($G616*1.05,0)&gt;=2/3,2/3,IF($G616*1.05-ROUNDDOWN($G616*1.05,0)&gt;=1/3,1/3,0)),ROUNDDOWN($G616*1.05,0)))</f>
        <v>463</v>
      </c>
      <c r="J616" s="48"/>
      <c r="K616" s="49"/>
      <c r="L616" s="50"/>
      <c r="O616" s="46" t="str">
        <f>D616</f>
        <v>BAA/SDN</v>
      </c>
      <c r="P616" s="46" t="s">
        <v>476</v>
      </c>
    </row>
    <row r="617" spans="1:16" x14ac:dyDescent="0.2">
      <c r="A617" s="44" t="s">
        <v>159</v>
      </c>
      <c r="B617" s="55">
        <v>27467</v>
      </c>
      <c r="C617" s="13" t="s">
        <v>1739</v>
      </c>
      <c r="D617" s="84" t="s">
        <v>69</v>
      </c>
      <c r="E617" s="47" t="s">
        <v>526</v>
      </c>
      <c r="F617" s="48"/>
      <c r="G617" s="69">
        <v>561</v>
      </c>
      <c r="H617" s="47">
        <f>IF(LEFT(E617,2)="DH",1,IF(LEFT(E617,2)="CA",2,IF(LEFT(E617,2)="1B",3,IF(LEFT(E617,2)="2B",4,IF(LEFT(E617,2)="3B",5,IF(LEFT(E617,2)="SS",6,IF(LEFT(E617,2)="LF",7,IF(LEFT(E617,2)="CF",8,IF(LEFT(E617,2)="RF",9,IF(LEFT(E617,2)="SP",10,IF(LEFT(E617,2)="RP",11,12)))))))))))</f>
        <v>7</v>
      </c>
      <c r="I617" s="53">
        <f>IF($G617="NC","NC",IF(OR(LEFT(E617,2)="RP",LEFT(E617,2)="SP"),ROUNDDOWN($G617*1.05,0)+IF($G617*1.05-ROUNDDOWN($G617*1.05,0)&gt;=2/3,2/3,IF($G617*1.05-ROUNDDOWN($G617*1.05,0)&gt;=1/3,1/3,0)),ROUNDDOWN($G617*1.05,0)))</f>
        <v>589</v>
      </c>
      <c r="J617" s="48"/>
      <c r="K617" s="49"/>
      <c r="L617" s="50"/>
      <c r="O617" s="46" t="str">
        <f>D617</f>
        <v>OAA</v>
      </c>
    </row>
    <row r="618" spans="1:16" x14ac:dyDescent="0.2">
      <c r="A618" s="44" t="s">
        <v>159</v>
      </c>
      <c r="B618" s="55">
        <v>19599</v>
      </c>
      <c r="C618" s="13" t="s">
        <v>1113</v>
      </c>
      <c r="D618" s="84" t="s">
        <v>94</v>
      </c>
      <c r="E618" s="51" t="s">
        <v>525</v>
      </c>
      <c r="F618" s="48"/>
      <c r="G618" s="69">
        <v>100</v>
      </c>
      <c r="H618" s="51">
        <f>IF(LEFT(E618,2)="DH",1,IF(LEFT(E618,2)="CA",2,IF(LEFT(E618,2)="1B",3,IF(LEFT(E618,2)="2B",4,IF(LEFT(E618,2)="3B",5,IF(LEFT(E618,2)="SS",6,IF(LEFT(E618,2)="LF",7,IF(LEFT(E618,2)="CF",8,IF(LEFT(E618,2)="RF",9,IF(LEFT(E618,2)="SP",10,IF(LEFT(E618,2)="RP",11,12)))))))))))</f>
        <v>8</v>
      </c>
      <c r="I618" s="53">
        <f>IF($G618="NC","NC",IF(OR(LEFT(E618,2)="RP",LEFT(E618,2)="SP"),ROUNDDOWN($G618*1.05,0)+IF($G618*1.05-ROUNDDOWN($G618*1.05,0)&gt;=2/3,2/3,IF($G618*1.05-ROUNDDOWN($G618*1.05,0)&gt;=1/3,1/3,0)),ROUNDDOWN($G618*1.05,0)))</f>
        <v>105</v>
      </c>
      <c r="J618" s="48"/>
      <c r="K618" s="48"/>
      <c r="L618" s="50"/>
      <c r="O618" s="46" t="str">
        <f>D618</f>
        <v>HOA</v>
      </c>
    </row>
    <row r="619" spans="1:16" x14ac:dyDescent="0.2">
      <c r="A619" s="44" t="s">
        <v>159</v>
      </c>
      <c r="B619" s="55">
        <v>29858</v>
      </c>
      <c r="C619" s="13" t="s">
        <v>1901</v>
      </c>
      <c r="D619" s="84" t="s">
        <v>69</v>
      </c>
      <c r="E619" s="47" t="s">
        <v>20</v>
      </c>
      <c r="F619" s="48"/>
      <c r="G619" s="69">
        <v>148</v>
      </c>
      <c r="H619" s="47">
        <f>IF(LEFT(E619,2)="DH",1,IF(LEFT(E619,2)="CA",2,IF(LEFT(E619,2)="1B",3,IF(LEFT(E619,2)="2B",4,IF(LEFT(E619,2)="3B",5,IF(LEFT(E619,2)="SS",6,IF(LEFT(E619,2)="LF",7,IF(LEFT(E619,2)="CF",8,IF(LEFT(E619,2)="RF",9,IF(LEFT(E619,2)="SP",10,IF(LEFT(E619,2)="RP",11,12)))))))))))</f>
        <v>8</v>
      </c>
      <c r="I619" s="53">
        <f>IF($G619="NC","NC",IF(OR(LEFT(E619,2)="RP",LEFT(E619,2)="SP"),ROUNDDOWN($G619*1.05,0)+IF($G619*1.05-ROUNDDOWN($G619*1.05,0)&gt;=2/3,2/3,IF($G619*1.05-ROUNDDOWN($G619*1.05,0)&gt;=1/3,1/3,0)),ROUNDDOWN($G619*1.05,0)))</f>
        <v>155</v>
      </c>
      <c r="J619" s="48"/>
      <c r="K619" s="49"/>
      <c r="L619" s="50"/>
      <c r="O619" s="46" t="str">
        <f>D619</f>
        <v>OAA</v>
      </c>
    </row>
    <row r="620" spans="1:16" x14ac:dyDescent="0.2">
      <c r="A620" s="44" t="s">
        <v>159</v>
      </c>
      <c r="B620" s="55">
        <v>31370</v>
      </c>
      <c r="C620" s="13" t="s">
        <v>1974</v>
      </c>
      <c r="D620" s="84" t="s">
        <v>140</v>
      </c>
      <c r="E620" s="47" t="s">
        <v>20</v>
      </c>
      <c r="F620" s="48"/>
      <c r="G620" s="69">
        <v>209</v>
      </c>
      <c r="H620" s="47">
        <f>IF(LEFT(E620,2)="DH",1,IF(LEFT(E620,2)="CA",2,IF(LEFT(E620,2)="1B",3,IF(LEFT(E620,2)="2B",4,IF(LEFT(E620,2)="3B",5,IF(LEFT(E620,2)="SS",6,IF(LEFT(E620,2)="LF",7,IF(LEFT(E620,2)="CF",8,IF(LEFT(E620,2)="RF",9,IF(LEFT(E620,2)="SP",10,IF(LEFT(E620,2)="RP",11,12)))))))))))</f>
        <v>8</v>
      </c>
      <c r="I620" s="53">
        <f>IF($G620="NC","NC",IF(OR(LEFT(E620,2)="RP",LEFT(E620,2)="SP"),ROUNDDOWN($G620*1.05,0)+IF($G620*1.05-ROUNDDOWN($G620*1.05,0)&gt;=2/3,2/3,IF($G620*1.05-ROUNDDOWN($G620*1.05,0)&gt;=1/3,1/3,0)),ROUNDDOWN($G620*1.05,0)))</f>
        <v>219</v>
      </c>
      <c r="J620" s="48"/>
      <c r="K620" s="48"/>
      <c r="L620" s="50"/>
      <c r="O620" s="46" t="str">
        <f>D620</f>
        <v>MMN</v>
      </c>
    </row>
    <row r="621" spans="1:16" x14ac:dyDescent="0.2">
      <c r="A621" s="44" t="s">
        <v>159</v>
      </c>
      <c r="B621" s="78">
        <v>12304</v>
      </c>
      <c r="C621" s="13" t="s">
        <v>661</v>
      </c>
      <c r="D621" s="82" t="s">
        <v>120</v>
      </c>
      <c r="E621" s="47" t="s">
        <v>13</v>
      </c>
      <c r="F621" s="13">
        <v>31</v>
      </c>
      <c r="G621" s="70">
        <v>170.33</v>
      </c>
      <c r="H621" s="47">
        <f>IF(LEFT(E621,2)="DH",1,IF(LEFT(E621,2)="CA",2,IF(LEFT(E621,2)="1B",3,IF(LEFT(E621,2)="2B",4,IF(LEFT(E621,2)="3B",5,IF(LEFT(E621,2)="SS",6,IF(LEFT(E621,2)="LF",7,IF(LEFT(E621,2)="CF",8,IF(LEFT(E621,2)="RF",9,IF(LEFT(E621,2)="SP",10,IF(LEFT(E621,2)="RP",11,12)))))))))))</f>
        <v>10</v>
      </c>
      <c r="I621" s="53">
        <f>IF($G621="NC","NC",IF(OR(LEFT(E621,2)="RP",LEFT(E621,2)="SP"),ROUNDDOWN($G621*1.05,0)+IF($G621*1.05-ROUNDDOWN($G621*1.05,0)&gt;=2/3,2/3,IF($G621*1.05-ROUNDDOWN($G621*1.05,0)&gt;=1/3,1/3,0)),ROUNDDOWN($G621*1.05,0)))</f>
        <v>178.66666666666666</v>
      </c>
      <c r="J621" s="48"/>
      <c r="K621" s="48"/>
      <c r="L621" s="50"/>
      <c r="O621" s="46" t="str">
        <f>D621</f>
        <v>TOA</v>
      </c>
    </row>
    <row r="622" spans="1:16" x14ac:dyDescent="0.2">
      <c r="A622" s="44" t="s">
        <v>159</v>
      </c>
      <c r="B622" s="78">
        <v>12718</v>
      </c>
      <c r="C622" s="13" t="s">
        <v>671</v>
      </c>
      <c r="D622" s="76" t="str">
        <f>P622</f>
        <v>CHA/TBA</v>
      </c>
      <c r="E622" s="47" t="s">
        <v>13</v>
      </c>
      <c r="F622" s="13">
        <v>21</v>
      </c>
      <c r="G622" s="70">
        <v>125</v>
      </c>
      <c r="H622" s="47">
        <f>IF(LEFT(E622,2)="DH",1,IF(LEFT(E622,2)="CA",2,IF(LEFT(E622,2)="1B",3,IF(LEFT(E622,2)="2B",4,IF(LEFT(E622,2)="3B",5,IF(LEFT(E622,2)="SS",6,IF(LEFT(E622,2)="LF",7,IF(LEFT(E622,2)="CF",8,IF(LEFT(E622,2)="RF",9,IF(LEFT(E622,2)="SP",10,IF(LEFT(E622,2)="RP",11,12)))))))))))</f>
        <v>10</v>
      </c>
      <c r="I622" s="53">
        <f>IF($G622="NC","NC",IF(OR(LEFT(E622,2)="RP",LEFT(E622,2)="SP"),ROUNDDOWN($G622*1.05,0)+IF($G622*1.05-ROUNDDOWN($G622*1.05,0)&gt;=2/3,2/3,IF($G622*1.05-ROUNDDOWN($G622*1.05,0)&gt;=1/3,1/3,0)),ROUNDDOWN($G622*1.05,0)))</f>
        <v>131</v>
      </c>
      <c r="J622" s="48"/>
      <c r="K622" s="49"/>
      <c r="L622" s="50"/>
      <c r="O622" s="46" t="str">
        <f>D622</f>
        <v>CHA/TBA</v>
      </c>
      <c r="P622" s="46" t="s">
        <v>351</v>
      </c>
    </row>
    <row r="623" spans="1:16" x14ac:dyDescent="0.2">
      <c r="A623" s="44" t="s">
        <v>159</v>
      </c>
      <c r="B623" s="78">
        <v>12768</v>
      </c>
      <c r="C623" s="13" t="s">
        <v>675</v>
      </c>
      <c r="D623" s="82" t="s">
        <v>19</v>
      </c>
      <c r="E623" s="51" t="s">
        <v>13</v>
      </c>
      <c r="F623" s="13">
        <v>32</v>
      </c>
      <c r="G623" s="70">
        <v>180.66</v>
      </c>
      <c r="H623" s="51">
        <f>IF(LEFT(E623,2)="DH",1,IF(LEFT(E623,2)="CA",2,IF(LEFT(E623,2)="1B",3,IF(LEFT(E623,2)="2B",4,IF(LEFT(E623,2)="3B",5,IF(LEFT(E623,2)="SS",6,IF(LEFT(E623,2)="LF",7,IF(LEFT(E623,2)="CF",8,IF(LEFT(E623,2)="RF",9,IF(LEFT(E623,2)="SP",10,IF(LEFT(E623,2)="RP",11,12)))))))))))</f>
        <v>10</v>
      </c>
      <c r="I623" s="53">
        <f>IF($G623="NC","NC",IF(OR(LEFT(E623,2)="RP",LEFT(E623,2)="SP"),ROUNDDOWN($G623*1.05,0)+IF($G623*1.05-ROUNDDOWN($G623*1.05,0)&gt;=2/3,2/3,IF($G623*1.05-ROUNDDOWN($G623*1.05,0)&gt;=1/3,1/3,0)),ROUNDDOWN($G623*1.05,0)))</f>
        <v>189.66666666666666</v>
      </c>
      <c r="J623" s="48"/>
      <c r="K623" s="48"/>
      <c r="L623" s="50"/>
      <c r="O623" s="46" t="str">
        <f>D623</f>
        <v>SLN</v>
      </c>
    </row>
    <row r="624" spans="1:16" x14ac:dyDescent="0.2">
      <c r="A624" s="44" t="s">
        <v>159</v>
      </c>
      <c r="B624" s="78">
        <v>20000</v>
      </c>
      <c r="C624" s="13" t="s">
        <v>1185</v>
      </c>
      <c r="D624" s="82" t="s">
        <v>23</v>
      </c>
      <c r="E624" s="51" t="s">
        <v>13</v>
      </c>
      <c r="F624" s="13">
        <v>4</v>
      </c>
      <c r="G624" s="70">
        <v>21.66</v>
      </c>
      <c r="H624" s="51">
        <f>IF(LEFT(E624,2)="DH",1,IF(LEFT(E624,2)="CA",2,IF(LEFT(E624,2)="1B",3,IF(LEFT(E624,2)="2B",4,IF(LEFT(E624,2)="3B",5,IF(LEFT(E624,2)="SS",6,IF(LEFT(E624,2)="LF",7,IF(LEFT(E624,2)="CF",8,IF(LEFT(E624,2)="RF",9,IF(LEFT(E624,2)="SP",10,IF(LEFT(E624,2)="RP",11,12)))))))))))</f>
        <v>10</v>
      </c>
      <c r="I624" s="53">
        <f>IF($G624="NC","NC",IF(OR(LEFT(E624,2)="RP",LEFT(E624,2)="SP"),ROUNDDOWN($G624*1.05,0)+IF($G624*1.05-ROUNDDOWN($G624*1.05,0)&gt;=2/3,2/3,IF($G624*1.05-ROUNDDOWN($G624*1.05,0)&gt;=1/3,1/3,0)),ROUNDDOWN($G624*1.05,0)))</f>
        <v>22.666666666666668</v>
      </c>
      <c r="J624" s="48"/>
      <c r="K624" s="48"/>
      <c r="L624" s="50"/>
      <c r="O624" s="46" t="str">
        <f>D624</f>
        <v>BAA</v>
      </c>
    </row>
    <row r="625" spans="1:15" x14ac:dyDescent="0.2">
      <c r="A625" s="44" t="s">
        <v>159</v>
      </c>
      <c r="B625" s="78">
        <v>25098</v>
      </c>
      <c r="C625" s="13" t="s">
        <v>1562</v>
      </c>
      <c r="D625" s="82" t="s">
        <v>69</v>
      </c>
      <c r="E625" s="51" t="s">
        <v>527</v>
      </c>
      <c r="F625" s="13">
        <v>17</v>
      </c>
      <c r="G625" s="70">
        <v>92.66</v>
      </c>
      <c r="H625" s="51">
        <f>IF(LEFT(E625,2)="DH",1,IF(LEFT(E625,2)="CA",2,IF(LEFT(E625,2)="1B",3,IF(LEFT(E625,2)="2B",4,IF(LEFT(E625,2)="3B",5,IF(LEFT(E625,2)="SS",6,IF(LEFT(E625,2)="LF",7,IF(LEFT(E625,2)="CF",8,IF(LEFT(E625,2)="RF",9,IF(LEFT(E625,2)="SP",10,IF(LEFT(E625,2)="RP",11,12)))))))))))</f>
        <v>10</v>
      </c>
      <c r="I625" s="53">
        <f>IF($G625="NC","NC",IF(OR(LEFT(E625,2)="RP",LEFT(E625,2)="SP"),ROUNDDOWN($G625*1.05,0)+IF($G625*1.05-ROUNDDOWN($G625*1.05,0)&gt;=2/3,2/3,IF($G625*1.05-ROUNDDOWN($G625*1.05,0)&gt;=1/3,1/3,0)),ROUNDDOWN($G625*1.05,0)))</f>
        <v>97</v>
      </c>
      <c r="J625" s="48"/>
      <c r="K625" s="48"/>
      <c r="L625" s="50"/>
      <c r="O625" s="46" t="str">
        <f>D625</f>
        <v>OAA</v>
      </c>
    </row>
    <row r="626" spans="1:15" x14ac:dyDescent="0.2">
      <c r="A626" s="44" t="s">
        <v>159</v>
      </c>
      <c r="B626" s="78">
        <v>27487</v>
      </c>
      <c r="C626" s="13" t="s">
        <v>1752</v>
      </c>
      <c r="D626" s="82" t="s">
        <v>70</v>
      </c>
      <c r="E626" s="47" t="s">
        <v>527</v>
      </c>
      <c r="F626" s="13">
        <v>7</v>
      </c>
      <c r="G626" s="70">
        <v>42.33</v>
      </c>
      <c r="H626" s="47">
        <f>IF(LEFT(E626,2)="DH",1,IF(LEFT(E626,2)="CA",2,IF(LEFT(E626,2)="1B",3,IF(LEFT(E626,2)="2B",4,IF(LEFT(E626,2)="3B",5,IF(LEFT(E626,2)="SS",6,IF(LEFT(E626,2)="LF",7,IF(LEFT(E626,2)="CF",8,IF(LEFT(E626,2)="RF",9,IF(LEFT(E626,2)="SP",10,IF(LEFT(E626,2)="RP",11,12)))))))))))</f>
        <v>10</v>
      </c>
      <c r="I626" s="53">
        <f>IF($G626="NC","NC",IF(OR(LEFT(E626,2)="RP",LEFT(E626,2)="SP"),ROUNDDOWN($G626*1.05,0)+IF($G626*1.05-ROUNDDOWN($G626*1.05,0)&gt;=2/3,2/3,IF($G626*1.05-ROUNDDOWN($G626*1.05,0)&gt;=1/3,1/3,0)),ROUNDDOWN($G626*1.05,0)))</f>
        <v>44.333333333333336</v>
      </c>
      <c r="J626" s="48"/>
      <c r="K626" s="49"/>
      <c r="L626" s="50"/>
      <c r="O626" s="46" t="str">
        <f>D626</f>
        <v>LAN</v>
      </c>
    </row>
    <row r="627" spans="1:15" x14ac:dyDescent="0.2">
      <c r="A627" s="44" t="s">
        <v>159</v>
      </c>
      <c r="B627" s="78">
        <v>27688</v>
      </c>
      <c r="C627" s="13" t="s">
        <v>1795</v>
      </c>
      <c r="D627" s="82" t="s">
        <v>7</v>
      </c>
      <c r="E627" s="47" t="s">
        <v>13</v>
      </c>
      <c r="F627" s="13">
        <v>23</v>
      </c>
      <c r="G627" s="70">
        <v>111</v>
      </c>
      <c r="H627" s="47">
        <f>IF(LEFT(E627,2)="DH",1,IF(LEFT(E627,2)="CA",2,IF(LEFT(E627,2)="1B",3,IF(LEFT(E627,2)="2B",4,IF(LEFT(E627,2)="3B",5,IF(LEFT(E627,2)="SS",6,IF(LEFT(E627,2)="LF",7,IF(LEFT(E627,2)="CF",8,IF(LEFT(E627,2)="RF",9,IF(LEFT(E627,2)="SP",10,IF(LEFT(E627,2)="RP",11,12)))))))))))</f>
        <v>10</v>
      </c>
      <c r="I627" s="53">
        <f>IF($G627="NC","NC",IF(OR(LEFT(E627,2)="RP",LEFT(E627,2)="SP"),ROUNDDOWN($G627*1.05,0)+IF($G627*1.05-ROUNDDOWN($G627*1.05,0)&gt;=2/3,2/3,IF($G627*1.05-ROUNDDOWN($G627*1.05,0)&gt;=1/3,1/3,0)),ROUNDDOWN($G627*1.05,0)))</f>
        <v>116.33333333333333</v>
      </c>
      <c r="J627" s="48"/>
      <c r="K627" s="49"/>
      <c r="L627" s="50"/>
      <c r="O627" s="46" t="str">
        <f>D627</f>
        <v>LAA</v>
      </c>
    </row>
    <row r="628" spans="1:15" x14ac:dyDescent="0.2">
      <c r="A628" s="44" t="s">
        <v>159</v>
      </c>
      <c r="B628" s="78">
        <v>27889</v>
      </c>
      <c r="C628" s="13" t="s">
        <v>1826</v>
      </c>
      <c r="D628" s="82" t="s">
        <v>69</v>
      </c>
      <c r="E628" s="47" t="s">
        <v>527</v>
      </c>
      <c r="F628" s="13">
        <v>16</v>
      </c>
      <c r="G628" s="70">
        <v>90.33</v>
      </c>
      <c r="H628" s="47">
        <f>IF(LEFT(E628,2)="DH",1,IF(LEFT(E628,2)="CA",2,IF(LEFT(E628,2)="1B",3,IF(LEFT(E628,2)="2B",4,IF(LEFT(E628,2)="3B",5,IF(LEFT(E628,2)="SS",6,IF(LEFT(E628,2)="LF",7,IF(LEFT(E628,2)="CF",8,IF(LEFT(E628,2)="RF",9,IF(LEFT(E628,2)="SP",10,IF(LEFT(E628,2)="RP",11,12)))))))))))</f>
        <v>10</v>
      </c>
      <c r="I628" s="53">
        <f>IF($G628="NC","NC",IF(OR(LEFT(E628,2)="RP",LEFT(E628,2)="SP"),ROUNDDOWN($G628*1.05,0)+IF($G628*1.05-ROUNDDOWN($G628*1.05,0)&gt;=2/3,2/3,IF($G628*1.05-ROUNDDOWN($G628*1.05,0)&gt;=1/3,1/3,0)),ROUNDDOWN($G628*1.05,0)))</f>
        <v>94.666666666666671</v>
      </c>
      <c r="J628" s="48"/>
      <c r="K628" s="49"/>
      <c r="L628" s="50"/>
      <c r="O628" s="46" t="str">
        <f>D628</f>
        <v>OAA</v>
      </c>
    </row>
    <row r="629" spans="1:15" x14ac:dyDescent="0.2">
      <c r="A629" s="44" t="s">
        <v>159</v>
      </c>
      <c r="B629" s="78">
        <v>29608</v>
      </c>
      <c r="C629" s="13" t="s">
        <v>1874</v>
      </c>
      <c r="D629" s="82" t="s">
        <v>73</v>
      </c>
      <c r="E629" s="47" t="s">
        <v>527</v>
      </c>
      <c r="F629" s="13">
        <v>9</v>
      </c>
      <c r="G629" s="70">
        <v>52</v>
      </c>
      <c r="H629" s="47">
        <f>IF(LEFT(E629,2)="DH",1,IF(LEFT(E629,2)="CA",2,IF(LEFT(E629,2)="1B",3,IF(LEFT(E629,2)="2B",4,IF(LEFT(E629,2)="3B",5,IF(LEFT(E629,2)="SS",6,IF(LEFT(E629,2)="LF",7,IF(LEFT(E629,2)="CF",8,IF(LEFT(E629,2)="RF",9,IF(LEFT(E629,2)="SP",10,IF(LEFT(E629,2)="RP",11,12)))))))))))</f>
        <v>10</v>
      </c>
      <c r="I629" s="53">
        <f>IF($G629="NC","NC",IF(OR(LEFT(E629,2)="RP",LEFT(E629,2)="SP"),ROUNDDOWN($G629*1.05,0)+IF($G629*1.05-ROUNDDOWN($G629*1.05,0)&gt;=2/3,2/3,IF($G629*1.05-ROUNDDOWN($G629*1.05,0)&gt;=1/3,1/3,0)),ROUNDDOWN($G629*1.05,0)))</f>
        <v>54.333333333333336</v>
      </c>
      <c r="J629" s="48"/>
      <c r="K629" s="49"/>
      <c r="L629" s="50"/>
      <c r="O629" s="46" t="str">
        <f>D629</f>
        <v>TBA</v>
      </c>
    </row>
    <row r="630" spans="1:15" x14ac:dyDescent="0.2">
      <c r="A630" s="44" t="s">
        <v>159</v>
      </c>
      <c r="B630" s="78">
        <v>32227</v>
      </c>
      <c r="C630" s="13" t="s">
        <v>2046</v>
      </c>
      <c r="D630" s="82" t="s">
        <v>69</v>
      </c>
      <c r="E630" s="47" t="s">
        <v>527</v>
      </c>
      <c r="F630" s="13">
        <v>9</v>
      </c>
      <c r="G630" s="70">
        <v>48.66</v>
      </c>
      <c r="H630" s="47">
        <f>IF(LEFT(E630,2)="DH",1,IF(LEFT(E630,2)="CA",2,IF(LEFT(E630,2)="1B",3,IF(LEFT(E630,2)="2B",4,IF(LEFT(E630,2)="3B",5,IF(LEFT(E630,2)="SS",6,IF(LEFT(E630,2)="LF",7,IF(LEFT(E630,2)="CF",8,IF(LEFT(E630,2)="RF",9,IF(LEFT(E630,2)="SP",10,IF(LEFT(E630,2)="RP",11,12)))))))))))</f>
        <v>10</v>
      </c>
      <c r="I630" s="53">
        <f>IF($G630="NC","NC",IF(OR(LEFT(E630,2)="RP",LEFT(E630,2)="SP"),ROUNDDOWN($G630*1.05,0)+IF($G630*1.05-ROUNDDOWN($G630*1.05,0)&gt;=2/3,2/3,IF($G630*1.05-ROUNDDOWN($G630*1.05,0)&gt;=1/3,1/3,0)),ROUNDDOWN($G630*1.05,0)))</f>
        <v>51</v>
      </c>
      <c r="J630" s="48"/>
      <c r="K630" s="48"/>
      <c r="L630" s="50"/>
      <c r="O630" s="46" t="str">
        <f>D630</f>
        <v>OAA</v>
      </c>
    </row>
    <row r="631" spans="1:15" x14ac:dyDescent="0.2">
      <c r="A631" s="44" t="s">
        <v>159</v>
      </c>
      <c r="B631" s="78">
        <v>35321</v>
      </c>
      <c r="C631" s="13" t="s">
        <v>2087</v>
      </c>
      <c r="D631" s="82" t="s">
        <v>23</v>
      </c>
      <c r="E631" s="47" t="s">
        <v>13</v>
      </c>
      <c r="F631" s="13">
        <v>30</v>
      </c>
      <c r="G631" s="70">
        <v>157</v>
      </c>
      <c r="H631" s="51">
        <f>IF(LEFT(E631,2)="DH",1,IF(LEFT(E631,2)="CA",2,IF(LEFT(E631,2)="1B",3,IF(LEFT(E631,2)="2B",4,IF(LEFT(E631,2)="3B",5,IF(LEFT(E631,2)="SS",6,IF(LEFT(E631,2)="LF",7,IF(LEFT(E631,2)="CF",8,IF(LEFT(E631,2)="RF",9,IF(LEFT(E631,2)="SP",10,IF(LEFT(E631,2)="RP",11,12)))))))))))</f>
        <v>10</v>
      </c>
      <c r="I631" s="53">
        <f>IF($G631="NC","NC",IF(OR(LEFT(E631,2)="RP",LEFT(E631,2)="SP"),ROUNDDOWN($G631*1.05,0)+IF($G631*1.05-ROUNDDOWN($G631*1.05,0)&gt;=2/3,2/3,IF($G631*1.05-ROUNDDOWN($G631*1.05,0)&gt;=1/3,1/3,0)),ROUNDDOWN($G631*1.05,0)))</f>
        <v>164.66666666666666</v>
      </c>
      <c r="J631" s="48"/>
      <c r="K631" s="48"/>
      <c r="L631" s="50"/>
      <c r="O631" s="46" t="str">
        <f>D631</f>
        <v>BAA</v>
      </c>
    </row>
    <row r="632" spans="1:15" x14ac:dyDescent="0.2">
      <c r="A632" s="44" t="s">
        <v>159</v>
      </c>
      <c r="B632" s="78">
        <v>10315</v>
      </c>
      <c r="C632" s="13" t="s">
        <v>609</v>
      </c>
      <c r="D632" s="82" t="s">
        <v>123</v>
      </c>
      <c r="E632" s="47" t="s">
        <v>15</v>
      </c>
      <c r="F632" s="13">
        <v>0</v>
      </c>
      <c r="G632" s="70">
        <v>24</v>
      </c>
      <c r="H632" s="51">
        <f>IF(LEFT(E632,2)="DH",1,IF(LEFT(E632,2)="CA",2,IF(LEFT(E632,2)="1B",3,IF(LEFT(E632,2)="2B",4,IF(LEFT(E632,2)="3B",5,IF(LEFT(E632,2)="SS",6,IF(LEFT(E632,2)="LF",7,IF(LEFT(E632,2)="CF",8,IF(LEFT(E632,2)="RF",9,IF(LEFT(E632,2)="SP",10,IF(LEFT(E632,2)="RP",11,12)))))))))))</f>
        <v>11</v>
      </c>
      <c r="I632" s="53">
        <f>IF($G632="NC","NC",IF(OR(LEFT(E632,2)="RP",LEFT(E632,2)="SP"),ROUNDDOWN($G632*1.05,0)+IF($G632*1.05-ROUNDDOWN($G632*1.05,0)&gt;=2/3,2/3,IF($G632*1.05-ROUNDDOWN($G632*1.05,0)&gt;=1/3,1/3,0)),ROUNDDOWN($G632*1.05,0)))</f>
        <v>25</v>
      </c>
      <c r="J632" s="48"/>
      <c r="K632" s="48"/>
      <c r="L632" s="50"/>
      <c r="O632" s="46" t="str">
        <f>D632</f>
        <v>MNA</v>
      </c>
    </row>
    <row r="633" spans="1:15" x14ac:dyDescent="0.2">
      <c r="A633" s="44" t="s">
        <v>159</v>
      </c>
      <c r="B633" s="78">
        <v>12095</v>
      </c>
      <c r="C633" s="13" t="s">
        <v>654</v>
      </c>
      <c r="D633" s="82" t="s">
        <v>120</v>
      </c>
      <c r="E633" s="47" t="s">
        <v>15</v>
      </c>
      <c r="F633" s="13">
        <v>0</v>
      </c>
      <c r="G633" s="70">
        <v>21</v>
      </c>
      <c r="H633" s="51">
        <f>IF(LEFT(E633,2)="DH",1,IF(LEFT(E633,2)="CA",2,IF(LEFT(E633,2)="1B",3,IF(LEFT(E633,2)="2B",4,IF(LEFT(E633,2)="3B",5,IF(LEFT(E633,2)="SS",6,IF(LEFT(E633,2)="LF",7,IF(LEFT(E633,2)="CF",8,IF(LEFT(E633,2)="RF",9,IF(LEFT(E633,2)="SP",10,IF(LEFT(E633,2)="RP",11,12)))))))))))</f>
        <v>11</v>
      </c>
      <c r="I633" s="53">
        <f>IF($G633="NC","NC",IF(OR(LEFT(E633,2)="RP",LEFT(E633,2)="SP"),ROUNDDOWN($G633*1.05,0)+IF($G633*1.05-ROUNDDOWN($G633*1.05,0)&gt;=2/3,2/3,IF($G633*1.05-ROUNDDOWN($G633*1.05,0)&gt;=1/3,1/3,0)),ROUNDDOWN($G633*1.05,0)))</f>
        <v>22</v>
      </c>
      <c r="J633" s="48"/>
      <c r="K633" s="48"/>
      <c r="L633" s="50"/>
      <c r="O633" s="46" t="str">
        <f>D633</f>
        <v>TOA</v>
      </c>
    </row>
    <row r="634" spans="1:15" x14ac:dyDescent="0.2">
      <c r="A634" s="44" t="s">
        <v>159</v>
      </c>
      <c r="B634" s="78">
        <v>15094</v>
      </c>
      <c r="C634" s="13" t="s">
        <v>798</v>
      </c>
      <c r="D634" s="82" t="s">
        <v>139</v>
      </c>
      <c r="E634" s="47" t="s">
        <v>528</v>
      </c>
      <c r="F634" s="13">
        <v>1</v>
      </c>
      <c r="G634" s="70">
        <v>22</v>
      </c>
      <c r="H634" s="51">
        <f>IF(LEFT(E634,2)="DH",1,IF(LEFT(E634,2)="CA",2,IF(LEFT(E634,2)="1B",3,IF(LEFT(E634,2)="2B",4,IF(LEFT(E634,2)="3B",5,IF(LEFT(E634,2)="SS",6,IF(LEFT(E634,2)="LF",7,IF(LEFT(E634,2)="CF",8,IF(LEFT(E634,2)="RF",9,IF(LEFT(E634,2)="SP",10,IF(LEFT(E634,2)="RP",11,12)))))))))))</f>
        <v>11</v>
      </c>
      <c r="I634" s="53">
        <f>IF($G634="NC","NC",IF(OR(LEFT(E634,2)="RP",LEFT(E634,2)="SP"),ROUNDDOWN($G634*1.05,0)+IF($G634*1.05-ROUNDDOWN($G634*1.05,0)&gt;=2/3,2/3,IF($G634*1.05-ROUNDDOWN($G634*1.05,0)&gt;=1/3,1/3,0)),ROUNDDOWN($G634*1.05,0)))</f>
        <v>23</v>
      </c>
      <c r="J634" s="48"/>
      <c r="K634" s="48"/>
      <c r="L634" s="50"/>
      <c r="O634" s="46" t="str">
        <f>D634</f>
        <v>MLN</v>
      </c>
    </row>
    <row r="635" spans="1:15" x14ac:dyDescent="0.2">
      <c r="A635" s="44" t="s">
        <v>159</v>
      </c>
      <c r="B635" s="78">
        <v>17192</v>
      </c>
      <c r="C635" s="13" t="s">
        <v>924</v>
      </c>
      <c r="D635" s="82" t="s">
        <v>65</v>
      </c>
      <c r="E635" s="47" t="s">
        <v>528</v>
      </c>
      <c r="F635" s="13">
        <v>2</v>
      </c>
      <c r="G635" s="70">
        <v>57.33</v>
      </c>
      <c r="H635" s="51">
        <f>IF(LEFT(E635,2)="DH",1,IF(LEFT(E635,2)="CA",2,IF(LEFT(E635,2)="1B",3,IF(LEFT(E635,2)="2B",4,IF(LEFT(E635,2)="3B",5,IF(LEFT(E635,2)="SS",6,IF(LEFT(E635,2)="LF",7,IF(LEFT(E635,2)="CF",8,IF(LEFT(E635,2)="RF",9,IF(LEFT(E635,2)="SP",10,IF(LEFT(E635,2)="RP",11,12)))))))))))</f>
        <v>11</v>
      </c>
      <c r="I635" s="53">
        <f>IF($G635="NC","NC",IF(OR(LEFT(E635,2)="RP",LEFT(E635,2)="SP"),ROUNDDOWN($G635*1.05,0)+IF($G635*1.05-ROUNDDOWN($G635*1.05,0)&gt;=2/3,2/3,IF($G635*1.05-ROUNDDOWN($G635*1.05,0)&gt;=1/3,1/3,0)),ROUNDDOWN($G635*1.05,0)))</f>
        <v>60</v>
      </c>
      <c r="J635" s="48"/>
      <c r="K635" s="48"/>
      <c r="L635" s="50"/>
      <c r="O635" s="46" t="str">
        <f>D635</f>
        <v>ARN</v>
      </c>
    </row>
    <row r="636" spans="1:15" x14ac:dyDescent="0.2">
      <c r="A636" s="44" t="s">
        <v>159</v>
      </c>
      <c r="B636" s="78">
        <v>20794</v>
      </c>
      <c r="C636" s="13" t="s">
        <v>1262</v>
      </c>
      <c r="D636" s="82" t="s">
        <v>73</v>
      </c>
      <c r="E636" s="47" t="s">
        <v>15</v>
      </c>
      <c r="F636" s="13">
        <v>0</v>
      </c>
      <c r="G636" s="70">
        <v>30.33</v>
      </c>
      <c r="H636" s="51">
        <f>IF(LEFT(E636,2)="DH",1,IF(LEFT(E636,2)="CA",2,IF(LEFT(E636,2)="1B",3,IF(LEFT(E636,2)="2B",4,IF(LEFT(E636,2)="3B",5,IF(LEFT(E636,2)="SS",6,IF(LEFT(E636,2)="LF",7,IF(LEFT(E636,2)="CF",8,IF(LEFT(E636,2)="RF",9,IF(LEFT(E636,2)="SP",10,IF(LEFT(E636,2)="RP",11,12)))))))))))</f>
        <v>11</v>
      </c>
      <c r="I636" s="53">
        <f>IF($G636="NC","NC",IF(OR(LEFT(E636,2)="RP",LEFT(E636,2)="SP"),ROUNDDOWN($G636*1.05,0)+IF($G636*1.05-ROUNDDOWN($G636*1.05,0)&gt;=2/3,2/3,IF($G636*1.05-ROUNDDOWN($G636*1.05,0)&gt;=1/3,1/3,0)),ROUNDDOWN($G636*1.05,0)))</f>
        <v>31.666666666666668</v>
      </c>
      <c r="J636" s="48"/>
      <c r="K636" s="49"/>
      <c r="L636" s="50"/>
      <c r="O636" s="46" t="str">
        <f>D636</f>
        <v>TBA</v>
      </c>
    </row>
    <row r="637" spans="1:15" x14ac:dyDescent="0.2">
      <c r="A637" s="44" t="s">
        <v>159</v>
      </c>
      <c r="B637" s="78">
        <v>27694</v>
      </c>
      <c r="C637" s="13" t="s">
        <v>1798</v>
      </c>
      <c r="D637" s="82" t="s">
        <v>69</v>
      </c>
      <c r="E637" s="47" t="s">
        <v>528</v>
      </c>
      <c r="F637" s="13">
        <v>1</v>
      </c>
      <c r="G637" s="70">
        <v>65</v>
      </c>
      <c r="H637" s="47">
        <f>IF(LEFT(E637,2)="DH",1,IF(LEFT(E637,2)="CA",2,IF(LEFT(E637,2)="1B",3,IF(LEFT(E637,2)="2B",4,IF(LEFT(E637,2)="3B",5,IF(LEFT(E637,2)="SS",6,IF(LEFT(E637,2)="LF",7,IF(LEFT(E637,2)="CF",8,IF(LEFT(E637,2)="RF",9,IF(LEFT(E637,2)="SP",10,IF(LEFT(E637,2)="RP",11,12)))))))))))</f>
        <v>11</v>
      </c>
      <c r="I637" s="53">
        <f>IF($G637="NC","NC",IF(OR(LEFT(E637,2)="RP",LEFT(E637,2)="SP"),ROUNDDOWN($G637*1.05,0)+IF($G637*1.05-ROUNDDOWN($G637*1.05,0)&gt;=2/3,2/3,IF($G637*1.05-ROUNDDOWN($G637*1.05,0)&gt;=1/3,1/3,0)),ROUNDDOWN($G637*1.05,0)))</f>
        <v>68</v>
      </c>
      <c r="J637" s="48"/>
      <c r="K637" s="49"/>
      <c r="L637" s="50"/>
      <c r="O637" s="46" t="str">
        <f>D637</f>
        <v>OAA</v>
      </c>
    </row>
    <row r="638" spans="1:15" x14ac:dyDescent="0.2">
      <c r="A638" s="44" t="s">
        <v>159</v>
      </c>
      <c r="B638" s="78">
        <v>27707</v>
      </c>
      <c r="C638" s="13" t="s">
        <v>1801</v>
      </c>
      <c r="D638" s="82" t="s">
        <v>69</v>
      </c>
      <c r="E638" s="47" t="s">
        <v>528</v>
      </c>
      <c r="F638" s="13">
        <v>8</v>
      </c>
      <c r="G638" s="70">
        <v>84.66</v>
      </c>
      <c r="H638" s="47">
        <f>IF(LEFT(E638,2)="DH",1,IF(LEFT(E638,2)="CA",2,IF(LEFT(E638,2)="1B",3,IF(LEFT(E638,2)="2B",4,IF(LEFT(E638,2)="3B",5,IF(LEFT(E638,2)="SS",6,IF(LEFT(E638,2)="LF",7,IF(LEFT(E638,2)="CF",8,IF(LEFT(E638,2)="RF",9,IF(LEFT(E638,2)="SP",10,IF(LEFT(E638,2)="RP",11,12)))))))))))</f>
        <v>11</v>
      </c>
      <c r="I638" s="53">
        <f>IF($G638="NC","NC",IF(OR(LEFT(E638,2)="RP",LEFT(E638,2)="SP"),ROUNDDOWN($G638*1.05,0)+IF($G638*1.05-ROUNDDOWN($G638*1.05,0)&gt;=2/3,2/3,IF($G638*1.05-ROUNDDOWN($G638*1.05,0)&gt;=1/3,1/3,0)),ROUNDDOWN($G638*1.05,0)))</f>
        <v>88.666666666666671</v>
      </c>
      <c r="J638" s="48"/>
      <c r="K638" s="48"/>
      <c r="L638" s="50"/>
      <c r="O638" s="46" t="str">
        <f>D638</f>
        <v>OAA</v>
      </c>
    </row>
    <row r="639" spans="1:15" x14ac:dyDescent="0.2">
      <c r="A639" s="44" t="s">
        <v>159</v>
      </c>
      <c r="B639" s="78">
        <v>29574</v>
      </c>
      <c r="C639" s="13" t="s">
        <v>1868</v>
      </c>
      <c r="D639" s="82" t="s">
        <v>66</v>
      </c>
      <c r="E639" s="47" t="s">
        <v>15</v>
      </c>
      <c r="F639" s="13">
        <v>0</v>
      </c>
      <c r="G639" s="70">
        <v>37.33</v>
      </c>
      <c r="H639" s="47">
        <f>IF(LEFT(E639,2)="DH",1,IF(LEFT(E639,2)="CA",2,IF(LEFT(E639,2)="1B",3,IF(LEFT(E639,2)="2B",4,IF(LEFT(E639,2)="3B",5,IF(LEFT(E639,2)="SS",6,IF(LEFT(E639,2)="LF",7,IF(LEFT(E639,2)="CF",8,IF(LEFT(E639,2)="RF",9,IF(LEFT(E639,2)="SP",10,IF(LEFT(E639,2)="RP",11,12)))))))))))</f>
        <v>11</v>
      </c>
      <c r="I639" s="53">
        <f>IF($G639="NC","NC",IF(OR(LEFT(E639,2)="RP",LEFT(E639,2)="SP"),ROUNDDOWN($G639*1.05,0)+IF($G639*1.05-ROUNDDOWN($G639*1.05,0)&gt;=2/3,2/3,IF($G639*1.05-ROUNDDOWN($G639*1.05,0)&gt;=1/3,1/3,0)),ROUNDDOWN($G639*1.05,0)))</f>
        <v>39</v>
      </c>
      <c r="J639" s="48"/>
      <c r="K639" s="48"/>
      <c r="L639" s="50"/>
      <c r="O639" s="46" t="str">
        <f>D639</f>
        <v>DEA</v>
      </c>
    </row>
    <row r="640" spans="1:15" x14ac:dyDescent="0.2">
      <c r="A640" s="44" t="s">
        <v>159</v>
      </c>
      <c r="B640" s="78">
        <v>29928</v>
      </c>
      <c r="C640" s="13" t="s">
        <v>1910</v>
      </c>
      <c r="D640" s="82" t="s">
        <v>17</v>
      </c>
      <c r="E640" s="47" t="s">
        <v>15</v>
      </c>
      <c r="F640" s="13">
        <v>0</v>
      </c>
      <c r="G640" s="70">
        <v>35</v>
      </c>
      <c r="H640" s="51">
        <f>IF(LEFT(E640,2)="DH",1,IF(LEFT(E640,2)="CA",2,IF(LEFT(E640,2)="1B",3,IF(LEFT(E640,2)="2B",4,IF(LEFT(E640,2)="3B",5,IF(LEFT(E640,2)="SS",6,IF(LEFT(E640,2)="LF",7,IF(LEFT(E640,2)="CF",8,IF(LEFT(E640,2)="RF",9,IF(LEFT(E640,2)="SP",10,IF(LEFT(E640,2)="RP",11,12)))))))))))</f>
        <v>11</v>
      </c>
      <c r="I640" s="53">
        <f>IF($G640="NC","NC",IF(OR(LEFT(E640,2)="RP",LEFT(E640,2)="SP"),ROUNDDOWN($G640*1.05,0)+IF($G640*1.05-ROUNDDOWN($G640*1.05,0)&gt;=2/3,2/3,IF($G640*1.05-ROUNDDOWN($G640*1.05,0)&gt;=1/3,1/3,0)),ROUNDDOWN($G640*1.05,0)))</f>
        <v>36.666666666666664</v>
      </c>
      <c r="J640" s="48"/>
      <c r="K640" s="48"/>
      <c r="L640" s="50"/>
      <c r="O640" s="46" t="str">
        <f>D640</f>
        <v>ATN</v>
      </c>
    </row>
    <row r="641" spans="1:16" x14ac:dyDescent="0.2">
      <c r="A641" s="44" t="s">
        <v>159</v>
      </c>
      <c r="B641" s="78">
        <v>30085</v>
      </c>
      <c r="C641" s="13" t="s">
        <v>1932</v>
      </c>
      <c r="D641" s="82" t="s">
        <v>70</v>
      </c>
      <c r="E641" s="47" t="s">
        <v>528</v>
      </c>
      <c r="F641" s="13">
        <v>3</v>
      </c>
      <c r="G641" s="70">
        <v>77.66</v>
      </c>
      <c r="H641" s="51">
        <f>IF(LEFT(E641,2)="DH",1,IF(LEFT(E641,2)="CA",2,IF(LEFT(E641,2)="1B",3,IF(LEFT(E641,2)="2B",4,IF(LEFT(E641,2)="3B",5,IF(LEFT(E641,2)="SS",6,IF(LEFT(E641,2)="LF",7,IF(LEFT(E641,2)="CF",8,IF(LEFT(E641,2)="RF",9,IF(LEFT(E641,2)="SP",10,IF(LEFT(E641,2)="RP",11,12)))))))))))</f>
        <v>11</v>
      </c>
      <c r="I641" s="53">
        <f>IF($G641="NC","NC",IF(OR(LEFT(E641,2)="RP",LEFT(E641,2)="SP"),ROUNDDOWN($G641*1.05,0)+IF($G641*1.05-ROUNDDOWN($G641*1.05,0)&gt;=2/3,2/3,IF($G641*1.05-ROUNDDOWN($G641*1.05,0)&gt;=1/3,1/3,0)),ROUNDDOWN($G641*1.05,0)))</f>
        <v>81.333333333333329</v>
      </c>
      <c r="J641" s="48"/>
      <c r="K641" s="48"/>
      <c r="L641" s="50"/>
      <c r="O641" s="46" t="str">
        <f>D641</f>
        <v>LAN</v>
      </c>
    </row>
    <row r="642" spans="1:16" x14ac:dyDescent="0.2">
      <c r="A642" s="44" t="s">
        <v>159</v>
      </c>
      <c r="B642" s="78">
        <v>31757</v>
      </c>
      <c r="C642" s="13" t="s">
        <v>2016</v>
      </c>
      <c r="D642" s="76" t="str">
        <f>P642</f>
        <v>OAA/SDN</v>
      </c>
      <c r="E642" s="47" t="s">
        <v>15</v>
      </c>
      <c r="F642" s="13">
        <v>0</v>
      </c>
      <c r="G642" s="70">
        <v>61.66</v>
      </c>
      <c r="H642" s="47">
        <f>IF(LEFT(E642,2)="DH",1,IF(LEFT(E642,2)="CA",2,IF(LEFT(E642,2)="1B",3,IF(LEFT(E642,2)="2B",4,IF(LEFT(E642,2)="3B",5,IF(LEFT(E642,2)="SS",6,IF(LEFT(E642,2)="LF",7,IF(LEFT(E642,2)="CF",8,IF(LEFT(E642,2)="RF",9,IF(LEFT(E642,2)="SP",10,IF(LEFT(E642,2)="RP",11,12)))))))))))</f>
        <v>11</v>
      </c>
      <c r="I642" s="53">
        <f>IF($G642="NC","NC",IF(OR(LEFT(E642,2)="RP",LEFT(E642,2)="SP"),ROUNDDOWN($G642*1.05,0)+IF($G642*1.05-ROUNDDOWN($G642*1.05,0)&gt;=2/3,2/3,IF($G642*1.05-ROUNDDOWN($G642*1.05,0)&gt;=1/3,1/3,0)),ROUNDDOWN($G642*1.05,0)))</f>
        <v>64.666666666666671</v>
      </c>
      <c r="J642" s="48"/>
      <c r="K642" s="49"/>
      <c r="L642" s="50"/>
      <c r="O642" s="46" t="str">
        <f>D642</f>
        <v>OAA/SDN</v>
      </c>
      <c r="P642" s="46" t="s">
        <v>442</v>
      </c>
    </row>
    <row r="643" spans="1:16" x14ac:dyDescent="0.2">
      <c r="A643" s="44" t="s">
        <v>83</v>
      </c>
      <c r="B643" s="55">
        <v>13620</v>
      </c>
      <c r="C643" s="13" t="s">
        <v>729</v>
      </c>
      <c r="D643" s="84" t="s">
        <v>68</v>
      </c>
      <c r="E643" s="51" t="s">
        <v>165</v>
      </c>
      <c r="F643" s="48"/>
      <c r="G643" s="69">
        <v>369</v>
      </c>
      <c r="H643" s="51">
        <f>IF(LEFT(E643,2)="DH",1,IF(LEFT(E643,2)="CA",2,IF(LEFT(E643,2)="1B",3,IF(LEFT(E643,2)="2B",4,IF(LEFT(E643,2)="3B",5,IF(LEFT(E643,2)="SS",6,IF(LEFT(E643,2)="LF",7,IF(LEFT(E643,2)="CF",8,IF(LEFT(E643,2)="RF",9,IF(LEFT(E643,2)="SP",10,IF(LEFT(E643,2)="RP",11,12)))))))))))</f>
        <v>2</v>
      </c>
      <c r="I643" s="53">
        <f>IF($G643="NC","NC",IF(OR(LEFT(E643,2)="RP",LEFT(E643,2)="SP"),ROUNDDOWN($G643*1.05,0)+IF($G643*1.05-ROUNDDOWN($G643*1.05,0)&gt;=2/3,2/3,IF($G643*1.05-ROUNDDOWN($G643*1.05,0)&gt;=1/3,1/3,0)),ROUNDDOWN($G643*1.05,0)))</f>
        <v>387</v>
      </c>
      <c r="J643" s="48"/>
      <c r="K643" s="48"/>
      <c r="L643" s="50"/>
      <c r="O643" s="46" t="str">
        <f>D643</f>
        <v>CHN</v>
      </c>
    </row>
    <row r="644" spans="1:16" x14ac:dyDescent="0.2">
      <c r="A644" s="44" t="s">
        <v>83</v>
      </c>
      <c r="B644" s="55">
        <v>16930</v>
      </c>
      <c r="C644" s="13" t="s">
        <v>906</v>
      </c>
      <c r="D644" s="84" t="s">
        <v>16</v>
      </c>
      <c r="E644" s="51" t="s">
        <v>165</v>
      </c>
      <c r="F644" s="48"/>
      <c r="G644" s="69">
        <v>395</v>
      </c>
      <c r="H644" s="51">
        <f>IF(LEFT(E644,2)="DH",1,IF(LEFT(E644,2)="CA",2,IF(LEFT(E644,2)="1B",3,IF(LEFT(E644,2)="2B",4,IF(LEFT(E644,2)="3B",5,IF(LEFT(E644,2)="SS",6,IF(LEFT(E644,2)="LF",7,IF(LEFT(E644,2)="CF",8,IF(LEFT(E644,2)="RF",9,IF(LEFT(E644,2)="SP",10,IF(LEFT(E644,2)="RP",11,12)))))))))))</f>
        <v>2</v>
      </c>
      <c r="I644" s="53">
        <f>IF($G644="NC","NC",IF(OR(LEFT(E644,2)="RP",LEFT(E644,2)="SP"),ROUNDDOWN($G644*1.05,0)+IF($G644*1.05-ROUNDDOWN($G644*1.05,0)&gt;=2/3,2/3,IF($G644*1.05-ROUNDDOWN($G644*1.05,0)&gt;=1/3,1/3,0)),ROUNDDOWN($G644*1.05,0)))</f>
        <v>414</v>
      </c>
      <c r="J644" s="48"/>
      <c r="K644" s="49"/>
      <c r="L644" s="50"/>
      <c r="O644" s="46" t="str">
        <f>D644</f>
        <v>TEA</v>
      </c>
    </row>
    <row r="645" spans="1:16" x14ac:dyDescent="0.2">
      <c r="A645" s="44" t="s">
        <v>83</v>
      </c>
      <c r="B645" s="55">
        <v>16472</v>
      </c>
      <c r="C645" s="13" t="s">
        <v>877</v>
      </c>
      <c r="D645" s="84" t="s">
        <v>139</v>
      </c>
      <c r="E645" s="47" t="s">
        <v>4</v>
      </c>
      <c r="F645" s="48"/>
      <c r="G645" s="69">
        <v>279</v>
      </c>
      <c r="H645" s="47">
        <f>IF(LEFT(E645,2)="DH",1,IF(LEFT(E645,2)="CA",2,IF(LEFT(E645,2)="1B",3,IF(LEFT(E645,2)="2B",4,IF(LEFT(E645,2)="3B",5,IF(LEFT(E645,2)="SS",6,IF(LEFT(E645,2)="LF",7,IF(LEFT(E645,2)="CF",8,IF(LEFT(E645,2)="RF",9,IF(LEFT(E645,2)="SP",10,IF(LEFT(E645,2)="RP",11,12)))))))))))</f>
        <v>3</v>
      </c>
      <c r="I645" s="53">
        <f>IF($G645="NC","NC",IF(OR(LEFT(E645,2)="RP",LEFT(E645,2)="SP"),ROUNDDOWN($G645*1.05,0)+IF($G645*1.05-ROUNDDOWN($G645*1.05,0)&gt;=2/3,2/3,IF($G645*1.05-ROUNDDOWN($G645*1.05,0)&gt;=1/3,1/3,0)),ROUNDDOWN($G645*1.05,0)))</f>
        <v>292</v>
      </c>
      <c r="J645" s="48"/>
      <c r="K645" s="48"/>
      <c r="L645" s="50"/>
      <c r="O645" s="46" t="str">
        <f>D645</f>
        <v>MLN</v>
      </c>
    </row>
    <row r="646" spans="1:16" x14ac:dyDescent="0.2">
      <c r="A646" s="44" t="s">
        <v>83</v>
      </c>
      <c r="B646" s="55">
        <v>23395</v>
      </c>
      <c r="C646" s="13" t="s">
        <v>1457</v>
      </c>
      <c r="D646" s="84" t="s">
        <v>140</v>
      </c>
      <c r="E646" s="47" t="s">
        <v>4</v>
      </c>
      <c r="F646" s="48"/>
      <c r="G646" s="69">
        <v>476</v>
      </c>
      <c r="H646" s="47">
        <f>IF(LEFT(E646,2)="DH",1,IF(LEFT(E646,2)="CA",2,IF(LEFT(E646,2)="1B",3,IF(LEFT(E646,2)="2B",4,IF(LEFT(E646,2)="3B",5,IF(LEFT(E646,2)="SS",6,IF(LEFT(E646,2)="LF",7,IF(LEFT(E646,2)="CF",8,IF(LEFT(E646,2)="RF",9,IF(LEFT(E646,2)="SP",10,IF(LEFT(E646,2)="RP",11,12)))))))))))</f>
        <v>3</v>
      </c>
      <c r="I646" s="53">
        <f>IF($G646="NC","NC",IF(OR(LEFT(E646,2)="RP",LEFT(E646,2)="SP"),ROUNDDOWN($G646*1.05,0)+IF($G646*1.05-ROUNDDOWN($G646*1.05,0)&gt;=2/3,2/3,IF($G646*1.05-ROUNDDOWN($G646*1.05,0)&gt;=1/3,1/3,0)),ROUNDDOWN($G646*1.05,0)))</f>
        <v>499</v>
      </c>
      <c r="J646" s="48"/>
      <c r="K646" s="48"/>
      <c r="L646" s="50"/>
      <c r="O646" s="46" t="str">
        <f>D646</f>
        <v>MMN</v>
      </c>
    </row>
    <row r="647" spans="1:16" x14ac:dyDescent="0.2">
      <c r="A647" s="44" t="s">
        <v>83</v>
      </c>
      <c r="B647" s="55">
        <v>17022</v>
      </c>
      <c r="C647" s="13" t="s">
        <v>915</v>
      </c>
      <c r="D647" s="84" t="s">
        <v>122</v>
      </c>
      <c r="E647" s="51" t="s">
        <v>72</v>
      </c>
      <c r="F647" s="48"/>
      <c r="G647" s="69">
        <v>243</v>
      </c>
      <c r="H647" s="51">
        <f>IF(LEFT(E647,2)="DH",1,IF(LEFT(E647,2)="CA",2,IF(LEFT(E647,2)="1B",3,IF(LEFT(E647,2)="2B",4,IF(LEFT(E647,2)="3B",5,IF(LEFT(E647,2)="SS",6,IF(LEFT(E647,2)="LF",7,IF(LEFT(E647,2)="CF",8,IF(LEFT(E647,2)="RF",9,IF(LEFT(E647,2)="SP",10,IF(LEFT(E647,2)="RP",11,12)))))))))))</f>
        <v>4</v>
      </c>
      <c r="I647" s="53">
        <f>IF($G647="NC","NC",IF(OR(LEFT(E647,2)="RP",LEFT(E647,2)="SP"),ROUNDDOWN($G647*1.05,0)+IF($G647*1.05-ROUNDDOWN($G647*1.05,0)&gt;=2/3,2/3,IF($G647*1.05-ROUNDDOWN($G647*1.05,0)&gt;=1/3,1/3,0)),ROUNDDOWN($G647*1.05,0)))</f>
        <v>255</v>
      </c>
      <c r="J647" s="48"/>
      <c r="K647" s="48"/>
      <c r="L647" s="50"/>
      <c r="O647" s="46" t="str">
        <f>D647</f>
        <v>PHN</v>
      </c>
    </row>
    <row r="648" spans="1:16" x14ac:dyDescent="0.2">
      <c r="A648" s="44" t="s">
        <v>83</v>
      </c>
      <c r="B648" s="55">
        <v>21746</v>
      </c>
      <c r="C648" s="13" t="s">
        <v>1339</v>
      </c>
      <c r="D648" s="84" t="s">
        <v>19</v>
      </c>
      <c r="E648" s="47" t="s">
        <v>6</v>
      </c>
      <c r="F648" s="48"/>
      <c r="G648" s="69">
        <v>60</v>
      </c>
      <c r="H648" s="47">
        <f>IF(LEFT(E648,2)="DH",1,IF(LEFT(E648,2)="CA",2,IF(LEFT(E648,2)="1B",3,IF(LEFT(E648,2)="2B",4,IF(LEFT(E648,2)="3B",5,IF(LEFT(E648,2)="SS",6,IF(LEFT(E648,2)="LF",7,IF(LEFT(E648,2)="CF",8,IF(LEFT(E648,2)="RF",9,IF(LEFT(E648,2)="SP",10,IF(LEFT(E648,2)="RP",11,12)))))))))))</f>
        <v>4</v>
      </c>
      <c r="I648" s="53">
        <f>IF($G648="NC","NC",IF(OR(LEFT(E648,2)="RP",LEFT(E648,2)="SP"),ROUNDDOWN($G648*1.05,0)+IF($G648*1.05-ROUNDDOWN($G648*1.05,0)&gt;=2/3,2/3,IF($G648*1.05-ROUNDDOWN($G648*1.05,0)&gt;=1/3,1/3,0)),ROUNDDOWN($G648*1.05,0)))</f>
        <v>63</v>
      </c>
      <c r="J648" s="48"/>
      <c r="K648" s="48"/>
      <c r="L648" s="50"/>
      <c r="O648" s="46" t="str">
        <f>D648</f>
        <v>SLN</v>
      </c>
    </row>
    <row r="649" spans="1:16" x14ac:dyDescent="0.2">
      <c r="A649" s="55" t="s">
        <v>83</v>
      </c>
      <c r="B649" s="55">
        <v>26294</v>
      </c>
      <c r="C649" s="13" t="s">
        <v>1692</v>
      </c>
      <c r="D649" s="84" t="s">
        <v>122</v>
      </c>
      <c r="E649" s="47" t="s">
        <v>6</v>
      </c>
      <c r="F649" s="48"/>
      <c r="G649" s="69">
        <v>499</v>
      </c>
      <c r="H649" s="47">
        <f>IF(LEFT(E649,2)="DH",1,IF(LEFT(E649,2)="CA",2,IF(LEFT(E649,2)="1B",3,IF(LEFT(E649,2)="2B",4,IF(LEFT(E649,2)="3B",5,IF(LEFT(E649,2)="SS",6,IF(LEFT(E649,2)="LF",7,IF(LEFT(E649,2)="CF",8,IF(LEFT(E649,2)="RF",9,IF(LEFT(E649,2)="SP",10,IF(LEFT(E649,2)="RP",11,12)))))))))))</f>
        <v>4</v>
      </c>
      <c r="I649" s="53">
        <f>IF($G649="NC","NC",IF(OR(LEFT(E649,2)="RP",LEFT(E649,2)="SP"),ROUNDDOWN($G649*1.05,0)+IF($G649*1.05-ROUNDDOWN($G649*1.05,0)&gt;=2/3,2/3,IF($G649*1.05-ROUNDDOWN($G649*1.05,0)&gt;=1/3,1/3,0)),ROUNDDOWN($G649*1.05,0)))</f>
        <v>523</v>
      </c>
      <c r="J649" s="56"/>
      <c r="K649" s="48"/>
      <c r="L649" s="50"/>
      <c r="O649" s="46" t="str">
        <f>D649</f>
        <v>PHN</v>
      </c>
    </row>
    <row r="650" spans="1:16" x14ac:dyDescent="0.2">
      <c r="A650" s="44" t="s">
        <v>83</v>
      </c>
      <c r="B650" s="55">
        <v>21618</v>
      </c>
      <c r="C650" s="13" t="s">
        <v>1322</v>
      </c>
      <c r="D650" s="84" t="s">
        <v>122</v>
      </c>
      <c r="E650" s="47" t="s">
        <v>8</v>
      </c>
      <c r="F650" s="48"/>
      <c r="G650" s="69">
        <v>464</v>
      </c>
      <c r="H650" s="47">
        <f>IF(LEFT(E650,2)="DH",1,IF(LEFT(E650,2)="CA",2,IF(LEFT(E650,2)="1B",3,IF(LEFT(E650,2)="2B",4,IF(LEFT(E650,2)="3B",5,IF(LEFT(E650,2)="SS",6,IF(LEFT(E650,2)="LF",7,IF(LEFT(E650,2)="CF",8,IF(LEFT(E650,2)="RF",9,IF(LEFT(E650,2)="SP",10,IF(LEFT(E650,2)="RP",11,12)))))))))))</f>
        <v>5</v>
      </c>
      <c r="I650" s="53">
        <f>IF($G650="NC","NC",IF(OR(LEFT(E650,2)="RP",LEFT(E650,2)="SP"),ROUNDDOWN($G650*1.05,0)+IF($G650*1.05-ROUNDDOWN($G650*1.05,0)&gt;=2/3,2/3,IF($G650*1.05-ROUNDDOWN($G650*1.05,0)&gt;=1/3,1/3,0)),ROUNDDOWN($G650*1.05,0)))</f>
        <v>487</v>
      </c>
      <c r="J650" s="56"/>
      <c r="K650" s="49"/>
      <c r="L650" s="50"/>
      <c r="O650" s="46" t="str">
        <f>D650</f>
        <v>PHN</v>
      </c>
    </row>
    <row r="651" spans="1:16" x14ac:dyDescent="0.2">
      <c r="A651" s="55" t="s">
        <v>83</v>
      </c>
      <c r="B651" s="55">
        <v>16252</v>
      </c>
      <c r="C651" s="13" t="s">
        <v>859</v>
      </c>
      <c r="D651" s="84" t="s">
        <v>122</v>
      </c>
      <c r="E651" s="51" t="s">
        <v>9</v>
      </c>
      <c r="F651" s="48"/>
      <c r="G651" s="69">
        <v>589</v>
      </c>
      <c r="H651" s="51">
        <f>IF(LEFT(E651,2)="DH",1,IF(LEFT(E651,2)="CA",2,IF(LEFT(E651,2)="1B",3,IF(LEFT(E651,2)="2B",4,IF(LEFT(E651,2)="3B",5,IF(LEFT(E651,2)="SS",6,IF(LEFT(E651,2)="LF",7,IF(LEFT(E651,2)="CF",8,IF(LEFT(E651,2)="RF",9,IF(LEFT(E651,2)="SP",10,IF(LEFT(E651,2)="RP",11,12)))))))))))</f>
        <v>6</v>
      </c>
      <c r="I651" s="53">
        <f>IF($G651="NC","NC",IF(OR(LEFT(E651,2)="RP",LEFT(E651,2)="SP"),ROUNDDOWN($G651*1.05,0)+IF($G651*1.05-ROUNDDOWN($G651*1.05,0)&gt;=2/3,2/3,IF($G651*1.05-ROUNDDOWN($G651*1.05,0)&gt;=1/3,1/3,0)),ROUNDDOWN($G651*1.05,0)))</f>
        <v>618</v>
      </c>
      <c r="J651" s="56"/>
      <c r="K651" s="48"/>
      <c r="L651" s="50"/>
      <c r="O651" s="46" t="str">
        <f>D651</f>
        <v>PHN</v>
      </c>
    </row>
    <row r="652" spans="1:16" x14ac:dyDescent="0.2">
      <c r="A652" s="55" t="s">
        <v>83</v>
      </c>
      <c r="B652" s="55">
        <v>23690</v>
      </c>
      <c r="C652" s="13" t="s">
        <v>1472</v>
      </c>
      <c r="D652" s="84" t="s">
        <v>124</v>
      </c>
      <c r="E652" s="47" t="s">
        <v>338</v>
      </c>
      <c r="F652" s="48"/>
      <c r="G652" s="69">
        <v>344</v>
      </c>
      <c r="H652" s="47">
        <f>IF(LEFT(E652,2)="DH",1,IF(LEFT(E652,2)="CA",2,IF(LEFT(E652,2)="1B",3,IF(LEFT(E652,2)="2B",4,IF(LEFT(E652,2)="3B",5,IF(LEFT(E652,2)="SS",6,IF(LEFT(E652,2)="LF",7,IF(LEFT(E652,2)="CF",8,IF(LEFT(E652,2)="RF",9,IF(LEFT(E652,2)="SP",10,IF(LEFT(E652,2)="RP",11,12)))))))))))</f>
        <v>6</v>
      </c>
      <c r="I652" s="53">
        <f>IF($G652="NC","NC",IF(OR(LEFT(E652,2)="RP",LEFT(E652,2)="SP"),ROUNDDOWN($G652*1.05,0)+IF($G652*1.05-ROUNDDOWN($G652*1.05,0)&gt;=2/3,2/3,IF($G652*1.05-ROUNDDOWN($G652*1.05,0)&gt;=1/3,1/3,0)),ROUNDDOWN($G652*1.05,0)))</f>
        <v>361</v>
      </c>
      <c r="J652" s="56"/>
      <c r="K652" s="49"/>
      <c r="L652" s="50"/>
      <c r="O652" s="46" t="str">
        <f>D652</f>
        <v>CLA</v>
      </c>
    </row>
    <row r="653" spans="1:16" x14ac:dyDescent="0.2">
      <c r="A653" s="44" t="s">
        <v>83</v>
      </c>
      <c r="B653" s="55">
        <v>12927</v>
      </c>
      <c r="C653" s="13" t="s">
        <v>687</v>
      </c>
      <c r="D653" s="84" t="s">
        <v>22</v>
      </c>
      <c r="E653" s="51" t="s">
        <v>10</v>
      </c>
      <c r="F653" s="48"/>
      <c r="G653" s="69">
        <v>587</v>
      </c>
      <c r="H653" s="51">
        <f>IF(LEFT(E653,2)="DH",1,IF(LEFT(E653,2)="CA",2,IF(LEFT(E653,2)="1B",3,IF(LEFT(E653,2)="2B",4,IF(LEFT(E653,2)="3B",5,IF(LEFT(E653,2)="SS",6,IF(LEFT(E653,2)="LF",7,IF(LEFT(E653,2)="CF",8,IF(LEFT(E653,2)="RF",9,IF(LEFT(E653,2)="SP",10,IF(LEFT(E653,2)="RP",11,12)))))))))))</f>
        <v>7</v>
      </c>
      <c r="I653" s="53">
        <f>IF($G653="NC","NC",IF(OR(LEFT(E653,2)="RP",LEFT(E653,2)="SP"),ROUNDDOWN($G653*1.05,0)+IF($G653*1.05-ROUNDDOWN($G653*1.05,0)&gt;=2/3,2/3,IF($G653*1.05-ROUNDDOWN($G653*1.05,0)&gt;=1/3,1/3,0)),ROUNDDOWN($G653*1.05,0)))</f>
        <v>616</v>
      </c>
      <c r="J653" s="56"/>
      <c r="K653" s="48"/>
      <c r="L653" s="50"/>
      <c r="O653" s="46" t="str">
        <f>D653</f>
        <v>NYN</v>
      </c>
    </row>
    <row r="654" spans="1:16" x14ac:dyDescent="0.2">
      <c r="A654" s="55" t="s">
        <v>83</v>
      </c>
      <c r="B654" s="55">
        <v>27915</v>
      </c>
      <c r="C654" s="13" t="s">
        <v>1830</v>
      </c>
      <c r="D654" s="84" t="s">
        <v>16</v>
      </c>
      <c r="E654" s="47" t="s">
        <v>105</v>
      </c>
      <c r="F654" s="48"/>
      <c r="G654" s="69">
        <v>151</v>
      </c>
      <c r="H654" s="47">
        <f>IF(LEFT(E654,2)="DH",1,IF(LEFT(E654,2)="CA",2,IF(LEFT(E654,2)="1B",3,IF(LEFT(E654,2)="2B",4,IF(LEFT(E654,2)="3B",5,IF(LEFT(E654,2)="SS",6,IF(LEFT(E654,2)="LF",7,IF(LEFT(E654,2)="CF",8,IF(LEFT(E654,2)="RF",9,IF(LEFT(E654,2)="SP",10,IF(LEFT(E654,2)="RP",11,12)))))))))))</f>
        <v>7</v>
      </c>
      <c r="I654" s="53">
        <f>IF($G654="NC","NC",IF(OR(LEFT(E654,2)="RP",LEFT(E654,2)="SP"),ROUNDDOWN($G654*1.05,0)+IF($G654*1.05-ROUNDDOWN($G654*1.05,0)&gt;=2/3,2/3,IF($G654*1.05-ROUNDDOWN($G654*1.05,0)&gt;=1/3,1/3,0)),ROUNDDOWN($G654*1.05,0)))</f>
        <v>158</v>
      </c>
      <c r="J654" s="56"/>
      <c r="K654" s="49"/>
      <c r="L654" s="50"/>
      <c r="O654" s="46" t="str">
        <f>D654</f>
        <v>TEA</v>
      </c>
    </row>
    <row r="655" spans="1:16" x14ac:dyDescent="0.2">
      <c r="A655" s="55" t="s">
        <v>83</v>
      </c>
      <c r="B655" s="55">
        <v>19918</v>
      </c>
      <c r="C655" s="13" t="s">
        <v>1164</v>
      </c>
      <c r="D655" s="84" t="s">
        <v>120</v>
      </c>
      <c r="E655" s="47" t="s">
        <v>20</v>
      </c>
      <c r="F655" s="48"/>
      <c r="G655" s="69">
        <v>248</v>
      </c>
      <c r="H655" s="47">
        <f>IF(LEFT(E655,2)="DH",1,IF(LEFT(E655,2)="CA",2,IF(LEFT(E655,2)="1B",3,IF(LEFT(E655,2)="2B",4,IF(LEFT(E655,2)="3B",5,IF(LEFT(E655,2)="SS",6,IF(LEFT(E655,2)="LF",7,IF(LEFT(E655,2)="CF",8,IF(LEFT(E655,2)="RF",9,IF(LEFT(E655,2)="SP",10,IF(LEFT(E655,2)="RP",11,12)))))))))))</f>
        <v>8</v>
      </c>
      <c r="I655" s="53">
        <f>IF($G655="NC","NC",IF(OR(LEFT(E655,2)="RP",LEFT(E655,2)="SP"),ROUNDDOWN($G655*1.05,0)+IF($G655*1.05-ROUNDDOWN($G655*1.05,0)&gt;=2/3,2/3,IF($G655*1.05-ROUNDDOWN($G655*1.05,0)&gt;=1/3,1/3,0)),ROUNDDOWN($G655*1.05,0)))</f>
        <v>260</v>
      </c>
      <c r="J655" s="56"/>
      <c r="K655" s="49"/>
      <c r="L655" s="50"/>
      <c r="O655" s="46" t="str">
        <f>D655</f>
        <v>TOA</v>
      </c>
    </row>
    <row r="656" spans="1:16" x14ac:dyDescent="0.2">
      <c r="A656" s="55" t="s">
        <v>83</v>
      </c>
      <c r="B656" s="55">
        <v>19960</v>
      </c>
      <c r="C656" s="13" t="s">
        <v>1177</v>
      </c>
      <c r="D656" s="84" t="s">
        <v>94</v>
      </c>
      <c r="E656" s="47" t="s">
        <v>128</v>
      </c>
      <c r="F656" s="48"/>
      <c r="G656" s="69">
        <v>117</v>
      </c>
      <c r="H656" s="47">
        <f>IF(LEFT(E656,2)="DH",1,IF(LEFT(E656,2)="CA",2,IF(LEFT(E656,2)="1B",3,IF(LEFT(E656,2)="2B",4,IF(LEFT(E656,2)="3B",5,IF(LEFT(E656,2)="SS",6,IF(LEFT(E656,2)="LF",7,IF(LEFT(E656,2)="CF",8,IF(LEFT(E656,2)="RF",9,IF(LEFT(E656,2)="SP",10,IF(LEFT(E656,2)="RP",11,12)))))))))))</f>
        <v>8</v>
      </c>
      <c r="I656" s="53">
        <f>IF($G656="NC","NC",IF(OR(LEFT(E656,2)="RP",LEFT(E656,2)="SP"),ROUNDDOWN($G656*1.05,0)+IF($G656*1.05-ROUNDDOWN($G656*1.05,0)&gt;=2/3,2/3,IF($G656*1.05-ROUNDDOWN($G656*1.05,0)&gt;=1/3,1/3,0)),ROUNDDOWN($G656*1.05,0)))</f>
        <v>122</v>
      </c>
      <c r="J656" s="56"/>
      <c r="K656" s="48"/>
      <c r="L656" s="50"/>
      <c r="O656" s="46" t="str">
        <f>D656</f>
        <v>HOA</v>
      </c>
    </row>
    <row r="657" spans="1:16" x14ac:dyDescent="0.2">
      <c r="A657" s="44" t="s">
        <v>83</v>
      </c>
      <c r="B657" s="55">
        <v>22054</v>
      </c>
      <c r="C657" s="13" t="s">
        <v>1358</v>
      </c>
      <c r="D657" s="84" t="s">
        <v>140</v>
      </c>
      <c r="E657" s="47" t="s">
        <v>126</v>
      </c>
      <c r="F657" s="48"/>
      <c r="G657" s="69">
        <v>307</v>
      </c>
      <c r="H657" s="47">
        <f>IF(LEFT(E657,2)="DH",1,IF(LEFT(E657,2)="CA",2,IF(LEFT(E657,2)="1B",3,IF(LEFT(E657,2)="2B",4,IF(LEFT(E657,2)="3B",5,IF(LEFT(E657,2)="SS",6,IF(LEFT(E657,2)="LF",7,IF(LEFT(E657,2)="CF",8,IF(LEFT(E657,2)="RF",9,IF(LEFT(E657,2)="SP",10,IF(LEFT(E657,2)="RP",11,12)))))))))))</f>
        <v>8</v>
      </c>
      <c r="I657" s="53">
        <f>IF($G657="NC","NC",IF(OR(LEFT(E657,2)="RP",LEFT(E657,2)="SP"),ROUNDDOWN($G657*1.05,0)+IF($G657*1.05-ROUNDDOWN($G657*1.05,0)&gt;=2/3,2/3,IF($G657*1.05-ROUNDDOWN($G657*1.05,0)&gt;=1/3,1/3,0)),ROUNDDOWN($G657*1.05,0)))</f>
        <v>322</v>
      </c>
      <c r="J657" s="56"/>
      <c r="K657" s="48"/>
      <c r="L657" s="50"/>
      <c r="O657" s="46" t="str">
        <f>D657</f>
        <v>MMN</v>
      </c>
    </row>
    <row r="658" spans="1:16" x14ac:dyDescent="0.2">
      <c r="A658" s="55" t="s">
        <v>83</v>
      </c>
      <c r="B658" s="55">
        <v>24336</v>
      </c>
      <c r="C658" s="13" t="s">
        <v>1507</v>
      </c>
      <c r="D658" s="84" t="s">
        <v>122</v>
      </c>
      <c r="E658" s="47" t="s">
        <v>20</v>
      </c>
      <c r="F658" s="48"/>
      <c r="G658" s="69">
        <v>152</v>
      </c>
      <c r="H658" s="47">
        <f>IF(LEFT(E658,2)="DH",1,IF(LEFT(E658,2)="CA",2,IF(LEFT(E658,2)="1B",3,IF(LEFT(E658,2)="2B",4,IF(LEFT(E658,2)="3B",5,IF(LEFT(E658,2)="SS",6,IF(LEFT(E658,2)="LF",7,IF(LEFT(E658,2)="CF",8,IF(LEFT(E658,2)="RF",9,IF(LEFT(E658,2)="SP",10,IF(LEFT(E658,2)="RP",11,12)))))))))))</f>
        <v>8</v>
      </c>
      <c r="I658" s="53">
        <f>IF($G658="NC","NC",IF(OR(LEFT(E658,2)="RP",LEFT(E658,2)="SP"),ROUNDDOWN($G658*1.05,0)+IF($G658*1.05-ROUNDDOWN($G658*1.05,0)&gt;=2/3,2/3,IF($G658*1.05-ROUNDDOWN($G658*1.05,0)&gt;=1/3,1/3,0)),ROUNDDOWN($G658*1.05,0)))</f>
        <v>159</v>
      </c>
      <c r="J658" s="56"/>
      <c r="K658" s="49"/>
      <c r="L658" s="50"/>
      <c r="O658" s="46" t="str">
        <f>D658</f>
        <v>PHN</v>
      </c>
    </row>
    <row r="659" spans="1:16" x14ac:dyDescent="0.2">
      <c r="A659" s="44" t="s">
        <v>83</v>
      </c>
      <c r="B659" s="55">
        <v>25971</v>
      </c>
      <c r="C659" s="13" t="s">
        <v>1644</v>
      </c>
      <c r="D659" s="84" t="s">
        <v>68</v>
      </c>
      <c r="E659" s="47" t="s">
        <v>20</v>
      </c>
      <c r="F659" s="48"/>
      <c r="G659" s="69">
        <v>11</v>
      </c>
      <c r="H659" s="47">
        <f>IF(LEFT(E659,2)="DH",1,IF(LEFT(E659,2)="CA",2,IF(LEFT(E659,2)="1B",3,IF(LEFT(E659,2)="2B",4,IF(LEFT(E659,2)="3B",5,IF(LEFT(E659,2)="SS",6,IF(LEFT(E659,2)="LF",7,IF(LEFT(E659,2)="CF",8,IF(LEFT(E659,2)="RF",9,IF(LEFT(E659,2)="SP",10,IF(LEFT(E659,2)="RP",11,12)))))))))))</f>
        <v>8</v>
      </c>
      <c r="I659" s="53">
        <f>IF($G659="NC","NC",IF(OR(LEFT(E659,2)="RP",LEFT(E659,2)="SP"),ROUNDDOWN($G659*1.05,0)+IF($G659*1.05-ROUNDDOWN($G659*1.05,0)&gt;=2/3,2/3,IF($G659*1.05-ROUNDDOWN($G659*1.05,0)&gt;=1/3,1/3,0)),ROUNDDOWN($G659*1.05,0)))</f>
        <v>11</v>
      </c>
      <c r="J659" s="56"/>
      <c r="K659" s="49"/>
      <c r="L659" s="50"/>
      <c r="O659" s="46" t="str">
        <f>D659</f>
        <v>CHN</v>
      </c>
    </row>
    <row r="660" spans="1:16" x14ac:dyDescent="0.2">
      <c r="A660" s="55" t="s">
        <v>83</v>
      </c>
      <c r="B660" s="55">
        <v>18872</v>
      </c>
      <c r="C660" s="13" t="s">
        <v>1035</v>
      </c>
      <c r="D660" s="84" t="s">
        <v>66</v>
      </c>
      <c r="E660" s="51" t="s">
        <v>12</v>
      </c>
      <c r="F660" s="48"/>
      <c r="G660" s="69">
        <v>129</v>
      </c>
      <c r="H660" s="51">
        <f>IF(LEFT(E660,2)="DH",1,IF(LEFT(E660,2)="CA",2,IF(LEFT(E660,2)="1B",3,IF(LEFT(E660,2)="2B",4,IF(LEFT(E660,2)="3B",5,IF(LEFT(E660,2)="SS",6,IF(LEFT(E660,2)="LF",7,IF(LEFT(E660,2)="CF",8,IF(LEFT(E660,2)="RF",9,IF(LEFT(E660,2)="SP",10,IF(LEFT(E660,2)="RP",11,12)))))))))))</f>
        <v>9</v>
      </c>
      <c r="I660" s="53">
        <f>IF($G660="NC","NC",IF(OR(LEFT(E660,2)="RP",LEFT(E660,2)="SP"),ROUNDDOWN($G660*1.05,0)+IF($G660*1.05-ROUNDDOWN($G660*1.05,0)&gt;=2/3,2/3,IF($G660*1.05-ROUNDDOWN($G660*1.05,0)&gt;=1/3,1/3,0)),ROUNDDOWN($G660*1.05,0)))</f>
        <v>135</v>
      </c>
      <c r="J660" s="56"/>
      <c r="K660" s="48"/>
      <c r="L660" s="50"/>
      <c r="O660" s="46" t="str">
        <f>D660</f>
        <v>DEA</v>
      </c>
    </row>
    <row r="661" spans="1:16" x14ac:dyDescent="0.2">
      <c r="A661" s="44" t="s">
        <v>83</v>
      </c>
      <c r="B661" s="55">
        <v>19953</v>
      </c>
      <c r="C661" s="13" t="s">
        <v>1172</v>
      </c>
      <c r="D661" s="84" t="s">
        <v>73</v>
      </c>
      <c r="E661" s="47" t="s">
        <v>12</v>
      </c>
      <c r="F661" s="48"/>
      <c r="G661" s="69">
        <v>396</v>
      </c>
      <c r="H661" s="47">
        <f>IF(LEFT(E661,2)="DH",1,IF(LEFT(E661,2)="CA",2,IF(LEFT(E661,2)="1B",3,IF(LEFT(E661,2)="2B",4,IF(LEFT(E661,2)="3B",5,IF(LEFT(E661,2)="SS",6,IF(LEFT(E661,2)="LF",7,IF(LEFT(E661,2)="CF",8,IF(LEFT(E661,2)="RF",9,IF(LEFT(E661,2)="SP",10,IF(LEFT(E661,2)="RP",11,12)))))))))))</f>
        <v>9</v>
      </c>
      <c r="I661" s="53">
        <f>IF($G661="NC","NC",IF(OR(LEFT(E661,2)="RP",LEFT(E661,2)="SP"),ROUNDDOWN($G661*1.05,0)+IF($G661*1.05-ROUNDDOWN($G661*1.05,0)&gt;=2/3,2/3,IF($G661*1.05-ROUNDDOWN($G661*1.05,0)&gt;=1/3,1/3,0)),ROUNDDOWN($G661*1.05,0)))</f>
        <v>415</v>
      </c>
      <c r="J661" s="56"/>
      <c r="K661" s="49"/>
      <c r="L661" s="50"/>
      <c r="O661" s="46" t="str">
        <f>D661</f>
        <v>TBA</v>
      </c>
    </row>
    <row r="662" spans="1:16" x14ac:dyDescent="0.2">
      <c r="A662" s="55" t="s">
        <v>83</v>
      </c>
      <c r="B662" s="78">
        <v>13774</v>
      </c>
      <c r="C662" s="13" t="s">
        <v>743</v>
      </c>
      <c r="D662" s="82" t="s">
        <v>23</v>
      </c>
      <c r="E662" s="47" t="s">
        <v>13</v>
      </c>
      <c r="F662" s="13">
        <v>14</v>
      </c>
      <c r="G662" s="70">
        <v>71.33</v>
      </c>
      <c r="H662" s="47">
        <f>IF(LEFT(E662,2)="DH",1,IF(LEFT(E662,2)="CA",2,IF(LEFT(E662,2)="1B",3,IF(LEFT(E662,2)="2B",4,IF(LEFT(E662,2)="3B",5,IF(LEFT(E662,2)="SS",6,IF(LEFT(E662,2)="LF",7,IF(LEFT(E662,2)="CF",8,IF(LEFT(E662,2)="RF",9,IF(LEFT(E662,2)="SP",10,IF(LEFT(E662,2)="RP",11,12)))))))))))</f>
        <v>10</v>
      </c>
      <c r="I662" s="53">
        <f>IF($G662="NC","NC",IF(OR(LEFT(E662,2)="RP",LEFT(E662,2)="SP"),ROUNDDOWN($G662*1.05,0)+IF($G662*1.05-ROUNDDOWN($G662*1.05,0)&gt;=2/3,2/3,IF($G662*1.05-ROUNDDOWN($G662*1.05,0)&gt;=1/3,1/3,0)),ROUNDDOWN($G662*1.05,0)))</f>
        <v>74.666666666666671</v>
      </c>
      <c r="J662" s="56"/>
      <c r="K662" s="49"/>
      <c r="L662" s="50"/>
      <c r="O662" s="46" t="str">
        <f>D662</f>
        <v>BAA</v>
      </c>
    </row>
    <row r="663" spans="1:16" x14ac:dyDescent="0.2">
      <c r="A663" s="55" t="s">
        <v>83</v>
      </c>
      <c r="B663" s="78">
        <v>16149</v>
      </c>
      <c r="C663" s="13" t="s">
        <v>853</v>
      </c>
      <c r="D663" s="82" t="s">
        <v>122</v>
      </c>
      <c r="E663" s="47" t="s">
        <v>13</v>
      </c>
      <c r="F663" s="13">
        <v>17</v>
      </c>
      <c r="G663" s="70">
        <v>94.33</v>
      </c>
      <c r="H663" s="47">
        <f>IF(LEFT(E663,2)="DH",1,IF(LEFT(E663,2)="CA",2,IF(LEFT(E663,2)="1B",3,IF(LEFT(E663,2)="2B",4,IF(LEFT(E663,2)="3B",5,IF(LEFT(E663,2)="SS",6,IF(LEFT(E663,2)="LF",7,IF(LEFT(E663,2)="CF",8,IF(LEFT(E663,2)="RF",9,IF(LEFT(E663,2)="SP",10,IF(LEFT(E663,2)="RP",11,12)))))))))))</f>
        <v>10</v>
      </c>
      <c r="I663" s="53">
        <f>IF($G663="NC","NC",IF(OR(LEFT(E663,2)="RP",LEFT(E663,2)="SP"),ROUNDDOWN($G663*1.05,0)+IF($G663*1.05-ROUNDDOWN($G663*1.05,0)&gt;=2/3,2/3,IF($G663*1.05-ROUNDDOWN($G663*1.05,0)&gt;=1/3,1/3,0)),ROUNDDOWN($G663*1.05,0)))</f>
        <v>99</v>
      </c>
      <c r="J663" s="56"/>
      <c r="K663" s="49"/>
      <c r="L663" s="50"/>
      <c r="O663" s="46" t="str">
        <f>D663</f>
        <v>PHN</v>
      </c>
    </row>
    <row r="664" spans="1:16" x14ac:dyDescent="0.2">
      <c r="A664" s="44" t="s">
        <v>83</v>
      </c>
      <c r="B664" s="78">
        <v>17277</v>
      </c>
      <c r="C664" s="13" t="s">
        <v>928</v>
      </c>
      <c r="D664" s="82" t="s">
        <v>122</v>
      </c>
      <c r="E664" s="47" t="s">
        <v>13</v>
      </c>
      <c r="F664" s="13">
        <v>26</v>
      </c>
      <c r="G664" s="70">
        <v>157.33000000000001</v>
      </c>
      <c r="H664" s="47">
        <f>IF(LEFT(E664,2)="DH",1,IF(LEFT(E664,2)="CA",2,IF(LEFT(E664,2)="1B",3,IF(LEFT(E664,2)="2B",4,IF(LEFT(E664,2)="3B",5,IF(LEFT(E664,2)="SS",6,IF(LEFT(E664,2)="LF",7,IF(LEFT(E664,2)="CF",8,IF(LEFT(E664,2)="RF",9,IF(LEFT(E664,2)="SP",10,IF(LEFT(E664,2)="RP",11,12)))))))))))</f>
        <v>10</v>
      </c>
      <c r="I664" s="53">
        <f>IF($G664="NC","NC",IF(OR(LEFT(E664,2)="RP",LEFT(E664,2)="SP"),ROUNDDOWN($G664*1.05,0)+IF($G664*1.05-ROUNDDOWN($G664*1.05,0)&gt;=2/3,2/3,IF($G664*1.05-ROUNDDOWN($G664*1.05,0)&gt;=1/3,1/3,0)),ROUNDDOWN($G664*1.05,0)))</f>
        <v>165</v>
      </c>
      <c r="J664" s="56"/>
      <c r="K664" s="49"/>
      <c r="L664" s="50"/>
      <c r="O664" s="46" t="str">
        <f>D664</f>
        <v>PHN</v>
      </c>
    </row>
    <row r="665" spans="1:16" x14ac:dyDescent="0.2">
      <c r="A665" s="55" t="s">
        <v>83</v>
      </c>
      <c r="B665" s="78">
        <v>19350</v>
      </c>
      <c r="C665" s="13" t="s">
        <v>1076</v>
      </c>
      <c r="D665" s="82" t="s">
        <v>23</v>
      </c>
      <c r="E665" s="51" t="s">
        <v>527</v>
      </c>
      <c r="F665" s="13">
        <v>29</v>
      </c>
      <c r="G665" s="70">
        <v>171.66</v>
      </c>
      <c r="H665" s="47">
        <f>IF(LEFT(E665,2)="DH",1,IF(LEFT(E665,2)="CA",2,IF(LEFT(E665,2)="1B",3,IF(LEFT(E665,2)="2B",4,IF(LEFT(E665,2)="3B",5,IF(LEFT(E665,2)="SS",6,IF(LEFT(E665,2)="LF",7,IF(LEFT(E665,2)="CF",8,IF(LEFT(E665,2)="RF",9,IF(LEFT(E665,2)="SP",10,IF(LEFT(E665,2)="RP",11,12)))))))))))</f>
        <v>10</v>
      </c>
      <c r="I665" s="53">
        <f>IF($G665="NC","NC",IF(OR(LEFT(E665,2)="RP",LEFT(E665,2)="SP"),ROUNDDOWN($G665*1.05,0)+IF($G665*1.05-ROUNDDOWN($G665*1.05,0)&gt;=2/3,2/3,IF($G665*1.05-ROUNDDOWN($G665*1.05,0)&gt;=1/3,1/3,0)),ROUNDDOWN($G665*1.05,0)))</f>
        <v>180</v>
      </c>
      <c r="J665" s="56"/>
      <c r="K665" s="49"/>
      <c r="L665" s="50"/>
      <c r="O665" s="46" t="str">
        <f>D665</f>
        <v>BAA</v>
      </c>
    </row>
    <row r="666" spans="1:16" x14ac:dyDescent="0.2">
      <c r="A666" s="55" t="s">
        <v>83</v>
      </c>
      <c r="B666" s="78">
        <v>22100</v>
      </c>
      <c r="C666" s="13" t="s">
        <v>1359</v>
      </c>
      <c r="D666" s="82" t="s">
        <v>7</v>
      </c>
      <c r="E666" s="47" t="s">
        <v>13</v>
      </c>
      <c r="F666" s="13">
        <v>31</v>
      </c>
      <c r="G666" s="70">
        <v>169</v>
      </c>
      <c r="H666" s="47">
        <f>IF(LEFT(E666,2)="DH",1,IF(LEFT(E666,2)="CA",2,IF(LEFT(E666,2)="1B",3,IF(LEFT(E666,2)="2B",4,IF(LEFT(E666,2)="3B",5,IF(LEFT(E666,2)="SS",6,IF(LEFT(E666,2)="LF",7,IF(LEFT(E666,2)="CF",8,IF(LEFT(E666,2)="RF",9,IF(LEFT(E666,2)="SP",10,IF(LEFT(E666,2)="RP",11,12)))))))))))</f>
        <v>10</v>
      </c>
      <c r="I666" s="53">
        <f>IF($G666="NC","NC",IF(OR(LEFT(E666,2)="RP",LEFT(E666,2)="SP"),ROUNDDOWN($G666*1.05,0)+IF($G666*1.05-ROUNDDOWN($G666*1.05,0)&gt;=2/3,2/3,IF($G666*1.05-ROUNDDOWN($G666*1.05,0)&gt;=1/3,1/3,0)),ROUNDDOWN($G666*1.05,0)))</f>
        <v>177.33333333333334</v>
      </c>
      <c r="J666" s="56"/>
      <c r="K666" s="49"/>
      <c r="L666" s="50"/>
      <c r="O666" s="46" t="str">
        <f>D666</f>
        <v>LAA</v>
      </c>
    </row>
    <row r="667" spans="1:16" x14ac:dyDescent="0.2">
      <c r="A667" s="44" t="s">
        <v>83</v>
      </c>
      <c r="B667" s="78">
        <v>22630</v>
      </c>
      <c r="C667" s="13" t="s">
        <v>1415</v>
      </c>
      <c r="D667" s="82" t="s">
        <v>66</v>
      </c>
      <c r="E667" s="47" t="s">
        <v>527</v>
      </c>
      <c r="F667" s="13">
        <v>12</v>
      </c>
      <c r="G667" s="70">
        <v>90.66</v>
      </c>
      <c r="H667" s="47">
        <f>IF(LEFT(E667,2)="DH",1,IF(LEFT(E667,2)="CA",2,IF(LEFT(E667,2)="1B",3,IF(LEFT(E667,2)="2B",4,IF(LEFT(E667,2)="3B",5,IF(LEFT(E667,2)="SS",6,IF(LEFT(E667,2)="LF",7,IF(LEFT(E667,2)="CF",8,IF(LEFT(E667,2)="RF",9,IF(LEFT(E667,2)="SP",10,IF(LEFT(E667,2)="RP",11,12)))))))))))</f>
        <v>10</v>
      </c>
      <c r="I667" s="53">
        <f>IF($G667="NC","NC",IF(OR(LEFT(E667,2)="RP",LEFT(E667,2)="SP"),ROUNDDOWN($G667*1.05,0)+IF($G667*1.05-ROUNDDOWN($G667*1.05,0)&gt;=2/3,2/3,IF($G667*1.05-ROUNDDOWN($G667*1.05,0)&gt;=1/3,1/3,0)),ROUNDDOWN($G667*1.05,0)))</f>
        <v>95</v>
      </c>
      <c r="J667" s="56"/>
      <c r="K667" s="49"/>
      <c r="L667" s="50"/>
      <c r="O667" s="46" t="str">
        <f>D667</f>
        <v>DEA</v>
      </c>
    </row>
    <row r="668" spans="1:16" x14ac:dyDescent="0.2">
      <c r="A668" s="55" t="s">
        <v>83</v>
      </c>
      <c r="B668" s="78">
        <v>23301</v>
      </c>
      <c r="C668" s="13" t="s">
        <v>1445</v>
      </c>
      <c r="D668" s="82" t="s">
        <v>140</v>
      </c>
      <c r="E668" s="47" t="s">
        <v>527</v>
      </c>
      <c r="F668" s="13">
        <v>16</v>
      </c>
      <c r="G668" s="70">
        <v>110</v>
      </c>
      <c r="H668" s="47">
        <f>IF(LEFT(E668,2)="DH",1,IF(LEFT(E668,2)="CA",2,IF(LEFT(E668,2)="1B",3,IF(LEFT(E668,2)="2B",4,IF(LEFT(E668,2)="3B",5,IF(LEFT(E668,2)="SS",6,IF(LEFT(E668,2)="LF",7,IF(LEFT(E668,2)="CF",8,IF(LEFT(E668,2)="RF",9,IF(LEFT(E668,2)="SP",10,IF(LEFT(E668,2)="RP",11,12)))))))))))</f>
        <v>10</v>
      </c>
      <c r="I668" s="53">
        <f>IF($G668="NC","NC",IF(OR(LEFT(E668,2)="RP",LEFT(E668,2)="SP"),ROUNDDOWN($G668*1.05,0)+IF($G668*1.05-ROUNDDOWN($G668*1.05,0)&gt;=2/3,2/3,IF($G668*1.05-ROUNDDOWN($G668*1.05,0)&gt;=1/3,1/3,0)),ROUNDDOWN($G668*1.05,0)))</f>
        <v>115.33333333333333</v>
      </c>
      <c r="J668" s="56"/>
      <c r="K668" s="48"/>
      <c r="L668" s="50"/>
      <c r="O668" s="46" t="str">
        <f>D668</f>
        <v>MMN</v>
      </c>
    </row>
    <row r="669" spans="1:16" x14ac:dyDescent="0.2">
      <c r="A669" s="55" t="s">
        <v>83</v>
      </c>
      <c r="B669" s="78">
        <v>23429</v>
      </c>
      <c r="C669" s="13" t="s">
        <v>1460</v>
      </c>
      <c r="D669" s="76" t="str">
        <f>P669</f>
        <v>OAA/SDN</v>
      </c>
      <c r="E669" s="47" t="s">
        <v>13</v>
      </c>
      <c r="F669" s="13">
        <v>27</v>
      </c>
      <c r="G669" s="70">
        <v>135.66</v>
      </c>
      <c r="H669" s="47">
        <f>IF(LEFT(E669,2)="DH",1,IF(LEFT(E669,2)="CA",2,IF(LEFT(E669,2)="1B",3,IF(LEFT(E669,2)="2B",4,IF(LEFT(E669,2)="3B",5,IF(LEFT(E669,2)="SS",6,IF(LEFT(E669,2)="LF",7,IF(LEFT(E669,2)="CF",8,IF(LEFT(E669,2)="RF",9,IF(LEFT(E669,2)="SP",10,IF(LEFT(E669,2)="RP",11,12)))))))))))</f>
        <v>10</v>
      </c>
      <c r="I669" s="53">
        <f>IF($G669="NC","NC",IF(OR(LEFT(E669,2)="RP",LEFT(E669,2)="SP"),ROUNDDOWN($G669*1.05,0)+IF($G669*1.05-ROUNDDOWN($G669*1.05,0)&gt;=2/3,2/3,IF($G669*1.05-ROUNDDOWN($G669*1.05,0)&gt;=1/3,1/3,0)),ROUNDDOWN($G669*1.05,0)))</f>
        <v>142.33333333333334</v>
      </c>
      <c r="J669" s="56"/>
      <c r="K669" s="49"/>
      <c r="L669" s="50"/>
      <c r="O669" s="46" t="str">
        <f>D669</f>
        <v>OAA/SDN</v>
      </c>
      <c r="P669" s="46" t="s">
        <v>442</v>
      </c>
    </row>
    <row r="670" spans="1:16" x14ac:dyDescent="0.2">
      <c r="A670" s="55" t="s">
        <v>83</v>
      </c>
      <c r="B670" s="78">
        <v>27758</v>
      </c>
      <c r="C670" s="13" t="s">
        <v>1805</v>
      </c>
      <c r="D670" s="76" t="str">
        <f>P670</f>
        <v>SFN/BOA</v>
      </c>
      <c r="E670" s="51" t="s">
        <v>527</v>
      </c>
      <c r="F670" s="13">
        <v>6</v>
      </c>
      <c r="G670" s="70">
        <v>35.659999999999997</v>
      </c>
      <c r="H670" s="51">
        <f>IF(LEFT(E670,2)="DH",1,IF(LEFT(E670,2)="CA",2,IF(LEFT(E670,2)="1B",3,IF(LEFT(E670,2)="2B",4,IF(LEFT(E670,2)="3B",5,IF(LEFT(E670,2)="SS",6,IF(LEFT(E670,2)="LF",7,IF(LEFT(E670,2)="CF",8,IF(LEFT(E670,2)="RF",9,IF(LEFT(E670,2)="SP",10,IF(LEFT(E670,2)="RP",11,12)))))))))))</f>
        <v>10</v>
      </c>
      <c r="I670" s="53">
        <f>IF($G670="NC","NC",IF(OR(LEFT(E670,2)="RP",LEFT(E670,2)="SP"),ROUNDDOWN($G670*1.05,0)+IF($G670*1.05-ROUNDDOWN($G670*1.05,0)&gt;=2/3,2/3,IF($G670*1.05-ROUNDDOWN($G670*1.05,0)&gt;=1/3,1/3,0)),ROUNDDOWN($G670*1.05,0)))</f>
        <v>37.333333333333336</v>
      </c>
      <c r="J670" s="56"/>
      <c r="K670" s="48"/>
      <c r="L670" s="50"/>
      <c r="O670" s="46" t="str">
        <f>D670</f>
        <v>SFN/BOA</v>
      </c>
      <c r="P670" s="46" t="s">
        <v>434</v>
      </c>
    </row>
    <row r="671" spans="1:16" x14ac:dyDescent="0.2">
      <c r="A671" s="55" t="s">
        <v>83</v>
      </c>
      <c r="B671" s="78">
        <v>30160</v>
      </c>
      <c r="C671" s="13" t="s">
        <v>1946</v>
      </c>
      <c r="D671" s="82" t="s">
        <v>25</v>
      </c>
      <c r="E671" s="51" t="s">
        <v>13</v>
      </c>
      <c r="F671" s="13">
        <v>10</v>
      </c>
      <c r="G671" s="70">
        <v>45</v>
      </c>
      <c r="H671" s="51">
        <f>IF(LEFT(E671,2)="DH",1,IF(LEFT(E671,2)="CA",2,IF(LEFT(E671,2)="1B",3,IF(LEFT(E671,2)="2B",4,IF(LEFT(E671,2)="3B",5,IF(LEFT(E671,2)="SS",6,IF(LEFT(E671,2)="LF",7,IF(LEFT(E671,2)="CF",8,IF(LEFT(E671,2)="RF",9,IF(LEFT(E671,2)="SP",10,IF(LEFT(E671,2)="RP",11,12)))))))))))</f>
        <v>10</v>
      </c>
      <c r="I671" s="53">
        <f>IF($G671="NC","NC",IF(OR(LEFT(E671,2)="RP",LEFT(E671,2)="SP"),ROUNDDOWN($G671*1.05,0)+IF($G671*1.05-ROUNDDOWN($G671*1.05,0)&gt;=2/3,2/3,IF($G671*1.05-ROUNDDOWN($G671*1.05,0)&gt;=1/3,1/3,0)),ROUNDDOWN($G671*1.05,0)))</f>
        <v>47</v>
      </c>
      <c r="J671" s="56"/>
      <c r="K671" s="48"/>
      <c r="L671" s="50"/>
      <c r="O671" s="46" t="str">
        <f>D671</f>
        <v>BOA</v>
      </c>
    </row>
    <row r="672" spans="1:16" x14ac:dyDescent="0.2">
      <c r="A672" s="55" t="s">
        <v>83</v>
      </c>
      <c r="B672" s="78">
        <v>4301</v>
      </c>
      <c r="C672" s="13" t="s">
        <v>549</v>
      </c>
      <c r="D672" s="82" t="s">
        <v>25</v>
      </c>
      <c r="E672" s="47" t="s">
        <v>15</v>
      </c>
      <c r="F672" s="13">
        <v>0</v>
      </c>
      <c r="G672" s="70">
        <v>48.33</v>
      </c>
      <c r="H672" s="47">
        <f>IF(LEFT(E672,2)="DH",1,IF(LEFT(E672,2)="CA",2,IF(LEFT(E672,2)="1B",3,IF(LEFT(E672,2)="2B",4,IF(LEFT(E672,2)="3B",5,IF(LEFT(E672,2)="SS",6,IF(LEFT(E672,2)="LF",7,IF(LEFT(E672,2)="CF",8,IF(LEFT(E672,2)="RF",9,IF(LEFT(E672,2)="SP",10,IF(LEFT(E672,2)="RP",11,12)))))))))))</f>
        <v>11</v>
      </c>
      <c r="I672" s="53">
        <f>IF($G672="NC","NC",IF(OR(LEFT(E672,2)="RP",LEFT(E672,2)="SP"),ROUNDDOWN($G672*1.05,0)+IF($G672*1.05-ROUNDDOWN($G672*1.05,0)&gt;=2/3,2/3,IF($G672*1.05-ROUNDDOWN($G672*1.05,0)&gt;=1/3,1/3,0)),ROUNDDOWN($G672*1.05,0)))</f>
        <v>50.666666666666664</v>
      </c>
      <c r="J672" s="56"/>
      <c r="K672" s="49"/>
      <c r="L672" s="50"/>
      <c r="O672" s="46" t="str">
        <f>D672</f>
        <v>BOA</v>
      </c>
    </row>
    <row r="673" spans="1:16" x14ac:dyDescent="0.2">
      <c r="A673" s="55" t="s">
        <v>83</v>
      </c>
      <c r="B673" s="78">
        <v>13799</v>
      </c>
      <c r="C673" s="13" t="s">
        <v>744</v>
      </c>
      <c r="D673" s="82" t="s">
        <v>122</v>
      </c>
      <c r="E673" s="47" t="s">
        <v>15</v>
      </c>
      <c r="F673" s="13">
        <v>0</v>
      </c>
      <c r="G673" s="70">
        <v>62.33</v>
      </c>
      <c r="H673" s="47">
        <f>IF(LEFT(E673,2)="DH",1,IF(LEFT(E673,2)="CA",2,IF(LEFT(E673,2)="1B",3,IF(LEFT(E673,2)="2B",4,IF(LEFT(E673,2)="3B",5,IF(LEFT(E673,2)="SS",6,IF(LEFT(E673,2)="LF",7,IF(LEFT(E673,2)="CF",8,IF(LEFT(E673,2)="RF",9,IF(LEFT(E673,2)="SP",10,IF(LEFT(E673,2)="RP",11,12)))))))))))</f>
        <v>11</v>
      </c>
      <c r="I673" s="53">
        <f>IF($G673="NC","NC",IF(OR(LEFT(E673,2)="RP",LEFT(E673,2)="SP"),ROUNDDOWN($G673*1.05,0)+IF($G673*1.05-ROUNDDOWN($G673*1.05,0)&gt;=2/3,2/3,IF($G673*1.05-ROUNDDOWN($G673*1.05,0)&gt;=1/3,1/3,0)),ROUNDDOWN($G673*1.05,0)))</f>
        <v>65.333333333333329</v>
      </c>
      <c r="J673" s="56"/>
      <c r="K673" s="49"/>
      <c r="L673" s="50"/>
      <c r="O673" s="46" t="str">
        <f>D673</f>
        <v>PHN</v>
      </c>
    </row>
    <row r="674" spans="1:16" x14ac:dyDescent="0.2">
      <c r="A674" s="55" t="s">
        <v>83</v>
      </c>
      <c r="B674" s="78">
        <v>15009</v>
      </c>
      <c r="C674" s="13" t="s">
        <v>792</v>
      </c>
      <c r="D674" s="76" t="str">
        <f>P674</f>
        <v>WAN/DEA</v>
      </c>
      <c r="E674" s="47" t="s">
        <v>15</v>
      </c>
      <c r="F674" s="13">
        <v>0</v>
      </c>
      <c r="G674" s="70">
        <v>57</v>
      </c>
      <c r="H674" s="47">
        <f>IF(LEFT(E674,2)="DH",1,IF(LEFT(E674,2)="CA",2,IF(LEFT(E674,2)="1B",3,IF(LEFT(E674,2)="2B",4,IF(LEFT(E674,2)="3B",5,IF(LEFT(E674,2)="SS",6,IF(LEFT(E674,2)="LF",7,IF(LEFT(E674,2)="CF",8,IF(LEFT(E674,2)="RF",9,IF(LEFT(E674,2)="SP",10,IF(LEFT(E674,2)="RP",11,12)))))))))))</f>
        <v>11</v>
      </c>
      <c r="I674" s="53">
        <f>IF($G674="NC","NC",IF(OR(LEFT(E674,2)="RP",LEFT(E674,2)="SP"),ROUNDDOWN($G674*1.05,0)+IF($G674*1.05-ROUNDDOWN($G674*1.05,0)&gt;=2/3,2/3,IF($G674*1.05-ROUNDDOWN($G674*1.05,0)&gt;=1/3,1/3,0)),ROUNDDOWN($G674*1.05,0)))</f>
        <v>59.666666666666664</v>
      </c>
      <c r="J674" s="56"/>
      <c r="K674" s="49"/>
      <c r="L674" s="50"/>
      <c r="O674" s="46" t="str">
        <f>D674</f>
        <v>WAN/DEA</v>
      </c>
      <c r="P674" s="46" t="s">
        <v>448</v>
      </c>
    </row>
    <row r="675" spans="1:16" x14ac:dyDescent="0.2">
      <c r="A675" s="55" t="s">
        <v>83</v>
      </c>
      <c r="B675" s="78">
        <v>17780</v>
      </c>
      <c r="C675" s="13" t="s">
        <v>962</v>
      </c>
      <c r="D675" s="82" t="s">
        <v>122</v>
      </c>
      <c r="E675" s="47" t="s">
        <v>15</v>
      </c>
      <c r="F675" s="13">
        <v>0</v>
      </c>
      <c r="G675" s="70">
        <v>26</v>
      </c>
      <c r="H675" s="51">
        <f>IF(LEFT(E675,2)="DH",1,IF(LEFT(E675,2)="CA",2,IF(LEFT(E675,2)="1B",3,IF(LEFT(E675,2)="2B",4,IF(LEFT(E675,2)="3B",5,IF(LEFT(E675,2)="SS",6,IF(LEFT(E675,2)="LF",7,IF(LEFT(E675,2)="CF",8,IF(LEFT(E675,2)="RF",9,IF(LEFT(E675,2)="SP",10,IF(LEFT(E675,2)="RP",11,12)))))))))))</f>
        <v>11</v>
      </c>
      <c r="I675" s="53">
        <f>IF($G675="NC","NC",IF(OR(LEFT(E675,2)="RP",LEFT(E675,2)="SP"),ROUNDDOWN($G675*1.05,0)+IF($G675*1.05-ROUNDDOWN($G675*1.05,0)&gt;=2/3,2/3,IF($G675*1.05-ROUNDDOWN($G675*1.05,0)&gt;=1/3,1/3,0)),ROUNDDOWN($G675*1.05,0)))</f>
        <v>27</v>
      </c>
      <c r="J675" s="56"/>
      <c r="K675" s="48"/>
      <c r="L675" s="50"/>
      <c r="O675" s="46" t="str">
        <f>D675</f>
        <v>PHN</v>
      </c>
    </row>
    <row r="676" spans="1:16" x14ac:dyDescent="0.2">
      <c r="A676" s="55" t="s">
        <v>83</v>
      </c>
      <c r="B676" s="78">
        <v>19742</v>
      </c>
      <c r="C676" s="13" t="s">
        <v>1133</v>
      </c>
      <c r="D676" s="82" t="s">
        <v>140</v>
      </c>
      <c r="E676" s="47" t="s">
        <v>15</v>
      </c>
      <c r="F676" s="13">
        <v>0</v>
      </c>
      <c r="G676" s="70">
        <v>50</v>
      </c>
      <c r="H676" s="51">
        <f>IF(LEFT(E676,2)="DH",1,IF(LEFT(E676,2)="CA",2,IF(LEFT(E676,2)="1B",3,IF(LEFT(E676,2)="2B",4,IF(LEFT(E676,2)="3B",5,IF(LEFT(E676,2)="SS",6,IF(LEFT(E676,2)="LF",7,IF(LEFT(E676,2)="CF",8,IF(LEFT(E676,2)="RF",9,IF(LEFT(E676,2)="SP",10,IF(LEFT(E676,2)="RP",11,12)))))))))))</f>
        <v>11</v>
      </c>
      <c r="I676" s="53">
        <f>IF($G676="NC","NC",IF(OR(LEFT(E676,2)="RP",LEFT(E676,2)="SP"),ROUNDDOWN($G676*1.05,0)+IF($G676*1.05-ROUNDDOWN($G676*1.05,0)&gt;=2/3,2/3,IF($G676*1.05-ROUNDDOWN($G676*1.05,0)&gt;=1/3,1/3,0)),ROUNDDOWN($G676*1.05,0)))</f>
        <v>52.333333333333336</v>
      </c>
      <c r="J676" s="56"/>
      <c r="K676" s="48"/>
      <c r="L676" s="50"/>
      <c r="O676" s="46" t="str">
        <f>D676</f>
        <v>MMN</v>
      </c>
    </row>
    <row r="677" spans="1:16" x14ac:dyDescent="0.2">
      <c r="A677" s="55" t="s">
        <v>83</v>
      </c>
      <c r="B677" s="78">
        <v>19926</v>
      </c>
      <c r="C677" s="13" t="s">
        <v>1167</v>
      </c>
      <c r="D677" s="82" t="s">
        <v>71</v>
      </c>
      <c r="E677" s="47" t="s">
        <v>15</v>
      </c>
      <c r="F677" s="13">
        <v>0</v>
      </c>
      <c r="G677" s="70">
        <v>73.66</v>
      </c>
      <c r="H677" s="47">
        <f>IF(LEFT(E677,2)="DH",1,IF(LEFT(E677,2)="CA",2,IF(LEFT(E677,2)="1B",3,IF(LEFT(E677,2)="2B",4,IF(LEFT(E677,2)="3B",5,IF(LEFT(E677,2)="SS",6,IF(LEFT(E677,2)="LF",7,IF(LEFT(E677,2)="CF",8,IF(LEFT(E677,2)="RF",9,IF(LEFT(E677,2)="SP",10,IF(LEFT(E677,2)="RP",11,12)))))))))))</f>
        <v>11</v>
      </c>
      <c r="I677" s="53">
        <f>IF($G677="NC","NC",IF(OR(LEFT(E677,2)="RP",LEFT(E677,2)="SP"),ROUNDDOWN($G677*1.05,0)+IF($G677*1.05-ROUNDDOWN($G677*1.05,0)&gt;=2/3,2/3,IF($G677*1.05-ROUNDDOWN($G677*1.05,0)&gt;=1/3,1/3,0)),ROUNDDOWN($G677*1.05,0)))</f>
        <v>77.333333333333329</v>
      </c>
      <c r="J677" s="56"/>
      <c r="K677" s="49"/>
      <c r="L677" s="50"/>
      <c r="O677" s="46" t="str">
        <f>D677</f>
        <v>CIN</v>
      </c>
    </row>
    <row r="678" spans="1:16" x14ac:dyDescent="0.2">
      <c r="A678" s="55" t="s">
        <v>83</v>
      </c>
      <c r="B678" s="78">
        <v>24614</v>
      </c>
      <c r="C678" s="13" t="s">
        <v>1528</v>
      </c>
      <c r="D678" s="82" t="s">
        <v>64</v>
      </c>
      <c r="E678" s="47" t="s">
        <v>15</v>
      </c>
      <c r="F678" s="13">
        <v>0</v>
      </c>
      <c r="G678" s="70">
        <v>50.66</v>
      </c>
      <c r="H678" s="51">
        <f>IF(LEFT(E678,2)="DH",1,IF(LEFT(E678,2)="CA",2,IF(LEFT(E678,2)="1B",3,IF(LEFT(E678,2)="2B",4,IF(LEFT(E678,2)="3B",5,IF(LEFT(E678,2)="SS",6,IF(LEFT(E678,2)="LF",7,IF(LEFT(E678,2)="CF",8,IF(LEFT(E678,2)="RF",9,IF(LEFT(E678,2)="SP",10,IF(LEFT(E678,2)="RP",11,12)))))))))))</f>
        <v>11</v>
      </c>
      <c r="I678" s="53">
        <f>IF($G678="NC","NC",IF(OR(LEFT(E678,2)="RP",LEFT(E678,2)="SP"),ROUNDDOWN($G678*1.05,0)+IF($G678*1.05-ROUNDDOWN($G678*1.05,0)&gt;=2/3,2/3,IF($G678*1.05-ROUNDDOWN($G678*1.05,0)&gt;=1/3,1/3,0)),ROUNDDOWN($G678*1.05,0)))</f>
        <v>53</v>
      </c>
      <c r="J678" s="56"/>
      <c r="K678" s="48"/>
      <c r="L678" s="50"/>
      <c r="O678" s="46" t="str">
        <f>D678</f>
        <v>CON</v>
      </c>
    </row>
    <row r="679" spans="1:16" x14ac:dyDescent="0.2">
      <c r="A679" s="55" t="s">
        <v>83</v>
      </c>
      <c r="B679" s="78">
        <v>25007</v>
      </c>
      <c r="C679" s="13" t="s">
        <v>1559</v>
      </c>
      <c r="D679" s="82" t="s">
        <v>70</v>
      </c>
      <c r="E679" s="47" t="s">
        <v>15</v>
      </c>
      <c r="F679" s="13">
        <v>0</v>
      </c>
      <c r="G679" s="70">
        <v>59.66</v>
      </c>
      <c r="H679" s="51">
        <f>IF(LEFT(E679,2)="DH",1,IF(LEFT(E679,2)="CA",2,IF(LEFT(E679,2)="1B",3,IF(LEFT(E679,2)="2B",4,IF(LEFT(E679,2)="3B",5,IF(LEFT(E679,2)="SS",6,IF(LEFT(E679,2)="LF",7,IF(LEFT(E679,2)="CF",8,IF(LEFT(E679,2)="RF",9,IF(LEFT(E679,2)="SP",10,IF(LEFT(E679,2)="RP",11,12)))))))))))</f>
        <v>11</v>
      </c>
      <c r="I679" s="53">
        <f>IF($G679="NC","NC",IF(OR(LEFT(E679,2)="RP",LEFT(E679,2)="SP"),ROUNDDOWN($G679*1.05,0)+IF($G679*1.05-ROUNDDOWN($G679*1.05,0)&gt;=2/3,2/3,IF($G679*1.05-ROUNDDOWN($G679*1.05,0)&gt;=1/3,1/3,0)),ROUNDDOWN($G679*1.05,0)))</f>
        <v>62.333333333333336</v>
      </c>
      <c r="J679" s="56"/>
      <c r="K679" s="48"/>
      <c r="L679" s="50"/>
      <c r="O679" s="46" t="str">
        <f>D679</f>
        <v>LAN</v>
      </c>
    </row>
    <row r="680" spans="1:16" x14ac:dyDescent="0.2">
      <c r="A680" s="55" t="s">
        <v>83</v>
      </c>
      <c r="B680" s="78">
        <v>25376</v>
      </c>
      <c r="C680" s="13" t="s">
        <v>1574</v>
      </c>
      <c r="D680" s="82" t="s">
        <v>139</v>
      </c>
      <c r="E680" s="47" t="s">
        <v>15</v>
      </c>
      <c r="F680" s="13">
        <v>0</v>
      </c>
      <c r="G680" s="70">
        <v>56.66</v>
      </c>
      <c r="H680" s="51">
        <f>IF(LEFT(E680,2)="DH",1,IF(LEFT(E680,2)="CA",2,IF(LEFT(E680,2)="1B",3,IF(LEFT(E680,2)="2B",4,IF(LEFT(E680,2)="3B",5,IF(LEFT(E680,2)="SS",6,IF(LEFT(E680,2)="LF",7,IF(LEFT(E680,2)="CF",8,IF(LEFT(E680,2)="RF",9,IF(LEFT(E680,2)="SP",10,IF(LEFT(E680,2)="RP",11,12)))))))))))</f>
        <v>11</v>
      </c>
      <c r="I680" s="53">
        <f>IF($G680="NC","NC",IF(OR(LEFT(E680,2)="RP",LEFT(E680,2)="SP"),ROUNDDOWN($G680*1.05,0)+IF($G680*1.05-ROUNDDOWN($G680*1.05,0)&gt;=2/3,2/3,IF($G680*1.05-ROUNDDOWN($G680*1.05,0)&gt;=1/3,1/3,0)),ROUNDDOWN($G680*1.05,0)))</f>
        <v>59.333333333333336</v>
      </c>
      <c r="J680" s="56"/>
      <c r="K680" s="48"/>
      <c r="L680" s="50"/>
      <c r="O680" s="46" t="str">
        <f>D680</f>
        <v>MLN</v>
      </c>
    </row>
    <row r="681" spans="1:16" x14ac:dyDescent="0.2">
      <c r="A681" s="44" t="s">
        <v>83</v>
      </c>
      <c r="B681" s="78">
        <v>30180</v>
      </c>
      <c r="C681" s="13" t="s">
        <v>1952</v>
      </c>
      <c r="D681" s="82" t="s">
        <v>123</v>
      </c>
      <c r="E681" s="47" t="s">
        <v>528</v>
      </c>
      <c r="F681" s="13">
        <v>2</v>
      </c>
      <c r="G681" s="70">
        <v>33.659999999999997</v>
      </c>
      <c r="H681" s="47">
        <f>IF(LEFT(E681,2)="DH",1,IF(LEFT(E681,2)="CA",2,IF(LEFT(E681,2)="1B",3,IF(LEFT(E681,2)="2B",4,IF(LEFT(E681,2)="3B",5,IF(LEFT(E681,2)="SS",6,IF(LEFT(E681,2)="LF",7,IF(LEFT(E681,2)="CF",8,IF(LEFT(E681,2)="RF",9,IF(LEFT(E681,2)="SP",10,IF(LEFT(E681,2)="RP",11,12)))))))))))</f>
        <v>11</v>
      </c>
      <c r="I681" s="53">
        <f>IF($G681="NC","NC",IF(OR(LEFT(E681,2)="RP",LEFT(E681,2)="SP"),ROUNDDOWN($G681*1.05,0)+IF($G681*1.05-ROUNDDOWN($G681*1.05,0)&gt;=2/3,2/3,IF($G681*1.05-ROUNDDOWN($G681*1.05,0)&gt;=1/3,1/3,0)),ROUNDDOWN($G681*1.05,0)))</f>
        <v>35.333333333333336</v>
      </c>
      <c r="J681" s="56"/>
      <c r="K681" s="49"/>
      <c r="L681" s="50"/>
      <c r="O681" s="46" t="str">
        <f>D681</f>
        <v>MNA</v>
      </c>
    </row>
    <row r="682" spans="1:16" x14ac:dyDescent="0.2">
      <c r="A682" s="44" t="s">
        <v>83</v>
      </c>
      <c r="B682" s="78">
        <v>31776</v>
      </c>
      <c r="C682" s="13" t="s">
        <v>2019</v>
      </c>
      <c r="D682" s="82" t="s">
        <v>122</v>
      </c>
      <c r="E682" s="47" t="s">
        <v>15</v>
      </c>
      <c r="F682" s="13">
        <v>0</v>
      </c>
      <c r="G682" s="70">
        <v>60</v>
      </c>
      <c r="H682" s="47">
        <f>IF(LEFT(E682,2)="DH",1,IF(LEFT(E682,2)="CA",2,IF(LEFT(E682,2)="1B",3,IF(LEFT(E682,2)="2B",4,IF(LEFT(E682,2)="3B",5,IF(LEFT(E682,2)="SS",6,IF(LEFT(E682,2)="LF",7,IF(LEFT(E682,2)="CF",8,IF(LEFT(E682,2)="RF",9,IF(LEFT(E682,2)="SP",10,IF(LEFT(E682,2)="RP",11,12)))))))))))</f>
        <v>11</v>
      </c>
      <c r="I682" s="53">
        <f>IF($G682="NC","NC",IF(OR(LEFT(E682,2)="RP",LEFT(E682,2)="SP"),ROUNDDOWN($G682*1.05,0)+IF($G682*1.05-ROUNDDOWN($G682*1.05,0)&gt;=2/3,2/3,IF($G682*1.05-ROUNDDOWN($G682*1.05,0)&gt;=1/3,1/3,0)),ROUNDDOWN($G682*1.05,0)))</f>
        <v>63</v>
      </c>
      <c r="J682" s="56"/>
      <c r="K682" s="49"/>
      <c r="L682" s="50"/>
      <c r="O682" s="46" t="str">
        <f>D682</f>
        <v>PHN</v>
      </c>
    </row>
    <row r="683" spans="1:16" x14ac:dyDescent="0.2">
      <c r="A683" s="44" t="s">
        <v>160</v>
      </c>
      <c r="B683" s="55">
        <v>9241</v>
      </c>
      <c r="C683" s="13" t="s">
        <v>589</v>
      </c>
      <c r="D683" s="84" t="s">
        <v>22</v>
      </c>
      <c r="E683" s="47" t="s">
        <v>106</v>
      </c>
      <c r="F683" s="48"/>
      <c r="G683" s="69">
        <v>293</v>
      </c>
      <c r="H683" s="47">
        <f>IF(LEFT(E683,2)="DH",1,IF(LEFT(E683,2)="CA",2,IF(LEFT(E683,2)="1B",3,IF(LEFT(E683,2)="2B",4,IF(LEFT(E683,2)="3B",5,IF(LEFT(E683,2)="SS",6,IF(LEFT(E683,2)="LF",7,IF(LEFT(E683,2)="CF",8,IF(LEFT(E683,2)="RF",9,IF(LEFT(E683,2)="SP",10,IF(LEFT(E683,2)="RP",11,12)))))))))))</f>
        <v>1</v>
      </c>
      <c r="I683" s="53">
        <f>IF($G683="NC","NC",IF(OR(LEFT(E683,2)="RP",LEFT(E683,2)="SP"),ROUNDDOWN($G683*1.05,0)+IF($G683*1.05-ROUNDDOWN($G683*1.05,0)&gt;=2/3,2/3,IF($G683*1.05-ROUNDDOWN($G683*1.05,0)&gt;=1/3,1/3,0)),ROUNDDOWN($G683*1.05,0)))</f>
        <v>307</v>
      </c>
      <c r="J683" s="56"/>
      <c r="K683" s="48"/>
      <c r="L683" s="50"/>
      <c r="O683" s="46" t="str">
        <f>D683</f>
        <v>NYN</v>
      </c>
    </row>
    <row r="684" spans="1:16" x14ac:dyDescent="0.2">
      <c r="A684" s="55" t="s">
        <v>160</v>
      </c>
      <c r="B684" s="55">
        <v>9847</v>
      </c>
      <c r="C684" s="13" t="s">
        <v>594</v>
      </c>
      <c r="D684" s="84" t="s">
        <v>5</v>
      </c>
      <c r="E684" s="47" t="s">
        <v>106</v>
      </c>
      <c r="F684" s="48"/>
      <c r="G684" s="69">
        <v>477</v>
      </c>
      <c r="H684" s="47">
        <f>IF(LEFT(E684,2)="DH",1,IF(LEFT(E684,2)="CA",2,IF(LEFT(E684,2)="1B",3,IF(LEFT(E684,2)="2B",4,IF(LEFT(E684,2)="3B",5,IF(LEFT(E684,2)="SS",6,IF(LEFT(E684,2)="LF",7,IF(LEFT(E684,2)="CF",8,IF(LEFT(E684,2)="RF",9,IF(LEFT(E684,2)="SP",10,IF(LEFT(E684,2)="RP",11,12)))))))))))</f>
        <v>1</v>
      </c>
      <c r="I684" s="53">
        <f>IF($G684="NC","NC",IF(OR(LEFT(E684,2)="RP",LEFT(E684,2)="SP"),ROUNDDOWN($G684*1.05,0)+IF($G684*1.05-ROUNDDOWN($G684*1.05,0)&gt;=2/3,2/3,IF($G684*1.05-ROUNDDOWN($G684*1.05,0)&gt;=1/3,1/3,0)),ROUNDDOWN($G684*1.05,0)))</f>
        <v>500</v>
      </c>
      <c r="J684" s="56"/>
      <c r="K684" s="49"/>
      <c r="L684" s="50"/>
      <c r="O684" s="46" t="str">
        <f>D684</f>
        <v>PIN</v>
      </c>
    </row>
    <row r="685" spans="1:16" x14ac:dyDescent="0.2">
      <c r="A685" s="44" t="s">
        <v>160</v>
      </c>
      <c r="B685" s="55">
        <v>7739</v>
      </c>
      <c r="C685" s="13" t="s">
        <v>577</v>
      </c>
      <c r="D685" s="84" t="s">
        <v>7</v>
      </c>
      <c r="E685" s="47" t="s">
        <v>165</v>
      </c>
      <c r="F685" s="48"/>
      <c r="G685" s="69">
        <v>213</v>
      </c>
      <c r="H685" s="47">
        <f>IF(LEFT(E685,2)="DH",1,IF(LEFT(E685,2)="CA",2,IF(LEFT(E685,2)="1B",3,IF(LEFT(E685,2)="2B",4,IF(LEFT(E685,2)="3B",5,IF(LEFT(E685,2)="SS",6,IF(LEFT(E685,2)="LF",7,IF(LEFT(E685,2)="CF",8,IF(LEFT(E685,2)="RF",9,IF(LEFT(E685,2)="SP",10,IF(LEFT(E685,2)="RP",11,12)))))))))))</f>
        <v>2</v>
      </c>
      <c r="I685" s="53">
        <f>IF($G685="NC","NC",IF(OR(LEFT(E685,2)="RP",LEFT(E685,2)="SP"),ROUNDDOWN($G685*1.05,0)+IF($G685*1.05-ROUNDDOWN($G685*1.05,0)&gt;=2/3,2/3,IF($G685*1.05-ROUNDDOWN($G685*1.05,0)&gt;=1/3,1/3,0)),ROUNDDOWN($G685*1.05,0)))</f>
        <v>223</v>
      </c>
      <c r="J685" s="56"/>
      <c r="K685" s="48"/>
      <c r="L685" s="50"/>
      <c r="O685" s="46" t="str">
        <f>D685</f>
        <v>LAA</v>
      </c>
    </row>
    <row r="686" spans="1:16" x14ac:dyDescent="0.2">
      <c r="A686" s="44" t="s">
        <v>160</v>
      </c>
      <c r="B686" s="55">
        <v>11680</v>
      </c>
      <c r="C686" s="13" t="s">
        <v>639</v>
      </c>
      <c r="D686" s="84" t="s">
        <v>11</v>
      </c>
      <c r="E686" s="47" t="s">
        <v>165</v>
      </c>
      <c r="F686" s="48"/>
      <c r="G686" s="69">
        <v>255</v>
      </c>
      <c r="H686" s="47">
        <f>IF(LEFT(E686,2)="DH",1,IF(LEFT(E686,2)="CA",2,IF(LEFT(E686,2)="1B",3,IF(LEFT(E686,2)="2B",4,IF(LEFT(E686,2)="3B",5,IF(LEFT(E686,2)="SS",6,IF(LEFT(E686,2)="LF",7,IF(LEFT(E686,2)="CF",8,IF(LEFT(E686,2)="RF",9,IF(LEFT(E686,2)="SP",10,IF(LEFT(E686,2)="RP",11,12)))))))))))</f>
        <v>2</v>
      </c>
      <c r="I686" s="53">
        <f>IF($G686="NC","NC",IF(OR(LEFT(E686,2)="RP",LEFT(E686,2)="SP"),ROUNDDOWN($G686*1.05,0)+IF($G686*1.05-ROUNDDOWN($G686*1.05,0)&gt;=2/3,2/3,IF($G686*1.05-ROUNDDOWN($G686*1.05,0)&gt;=1/3,1/3,0)),ROUNDDOWN($G686*1.05,0)))</f>
        <v>267</v>
      </c>
      <c r="J686" s="56"/>
      <c r="K686" s="49"/>
      <c r="L686" s="50"/>
      <c r="O686" s="46" t="str">
        <f>D686</f>
        <v>SDN</v>
      </c>
    </row>
    <row r="687" spans="1:16" x14ac:dyDescent="0.2">
      <c r="A687" s="44" t="s">
        <v>160</v>
      </c>
      <c r="B687" s="55">
        <v>15161</v>
      </c>
      <c r="C687" s="13" t="s">
        <v>801</v>
      </c>
      <c r="D687" s="84" t="s">
        <v>18</v>
      </c>
      <c r="E687" s="51" t="s">
        <v>165</v>
      </c>
      <c r="F687" s="52"/>
      <c r="G687" s="69">
        <v>254</v>
      </c>
      <c r="H687" s="51">
        <f>IF(LEFT(E687,2)="DH",1,IF(LEFT(E687,2)="CA",2,IF(LEFT(E687,2)="1B",3,IF(LEFT(E687,2)="2B",4,IF(LEFT(E687,2)="3B",5,IF(LEFT(E687,2)="SS",6,IF(LEFT(E687,2)="LF",7,IF(LEFT(E687,2)="CF",8,IF(LEFT(E687,2)="RF",9,IF(LEFT(E687,2)="SP",10,IF(LEFT(E687,2)="RP",11,12)))))))))))</f>
        <v>2</v>
      </c>
      <c r="I687" s="53">
        <f>IF($G687="NC","NC",IF(OR(LEFT(E687,2)="RP",LEFT(E687,2)="SP"),ROUNDDOWN($G687*1.05,0)+IF($G687*1.05-ROUNDDOWN($G687*1.05,0)&gt;=2/3,2/3,IF($G687*1.05-ROUNDDOWN($G687*1.05,0)&gt;=1/3,1/3,0)),ROUNDDOWN($G687*1.05,0)))</f>
        <v>266</v>
      </c>
      <c r="J687" s="56"/>
      <c r="K687" s="48"/>
      <c r="L687" s="50"/>
      <c r="O687" s="46" t="str">
        <f>D687</f>
        <v>SEA</v>
      </c>
    </row>
    <row r="688" spans="1:16" x14ac:dyDescent="0.2">
      <c r="A688" s="55" t="s">
        <v>160</v>
      </c>
      <c r="B688" s="55">
        <v>19864</v>
      </c>
      <c r="C688" s="13" t="s">
        <v>1149</v>
      </c>
      <c r="D688" s="84" t="s">
        <v>14</v>
      </c>
      <c r="E688" s="51" t="s">
        <v>165</v>
      </c>
      <c r="F688" s="48"/>
      <c r="G688" s="69">
        <v>263</v>
      </c>
      <c r="H688" s="51">
        <f>IF(LEFT(E688,2)="DH",1,IF(LEFT(E688,2)="CA",2,IF(LEFT(E688,2)="1B",3,IF(LEFT(E688,2)="2B",4,IF(LEFT(E688,2)="3B",5,IF(LEFT(E688,2)="SS",6,IF(LEFT(E688,2)="LF",7,IF(LEFT(E688,2)="CF",8,IF(LEFT(E688,2)="RF",9,IF(LEFT(E688,2)="SP",10,IF(LEFT(E688,2)="RP",11,12)))))))))))</f>
        <v>2</v>
      </c>
      <c r="I688" s="53">
        <f>IF($G688="NC","NC",IF(OR(LEFT(E688,2)="RP",LEFT(E688,2)="SP"),ROUNDDOWN($G688*1.05,0)+IF($G688*1.05-ROUNDDOWN($G688*1.05,0)&gt;=2/3,2/3,IF($G688*1.05-ROUNDDOWN($G688*1.05,0)&gt;=1/3,1/3,0)),ROUNDDOWN($G688*1.05,0)))</f>
        <v>276</v>
      </c>
      <c r="J688" s="56"/>
      <c r="K688" s="48"/>
      <c r="L688" s="50"/>
      <c r="O688" s="46" t="str">
        <f>D688</f>
        <v>WAN</v>
      </c>
    </row>
    <row r="689" spans="1:16" x14ac:dyDescent="0.2">
      <c r="A689" s="44" t="s">
        <v>160</v>
      </c>
      <c r="B689" s="55">
        <v>2396</v>
      </c>
      <c r="C689" s="13" t="s">
        <v>541</v>
      </c>
      <c r="D689" s="76" t="str">
        <f>P689</f>
        <v>CLA/CHN</v>
      </c>
      <c r="E689" s="47" t="s">
        <v>4</v>
      </c>
      <c r="F689" s="48"/>
      <c r="G689" s="69">
        <v>415</v>
      </c>
      <c r="H689" s="47">
        <f>IF(LEFT(E689,2)="DH",1,IF(LEFT(E689,2)="CA",2,IF(LEFT(E689,2)="1B",3,IF(LEFT(E689,2)="2B",4,IF(LEFT(E689,2)="3B",5,IF(LEFT(E689,2)="SS",6,IF(LEFT(E689,2)="LF",7,IF(LEFT(E689,2)="CF",8,IF(LEFT(E689,2)="RF",9,IF(LEFT(E689,2)="SP",10,IF(LEFT(E689,2)="RP",11,12)))))))))))</f>
        <v>3</v>
      </c>
      <c r="I689" s="53">
        <f>IF($G689="NC","NC",IF(OR(LEFT(E689,2)="RP",LEFT(E689,2)="SP"),ROUNDDOWN($G689*1.05,0)+IF($G689*1.05-ROUNDDOWN($G689*1.05,0)&gt;=2/3,2/3,IF($G689*1.05-ROUNDDOWN($G689*1.05,0)&gt;=1/3,1/3,0)),ROUNDDOWN($G689*1.05,0)))</f>
        <v>435</v>
      </c>
      <c r="J689" s="56"/>
      <c r="K689" s="49"/>
      <c r="L689" s="50"/>
      <c r="O689" s="46" t="str">
        <f>D689</f>
        <v>CLA/CHN</v>
      </c>
      <c r="P689" s="46" t="s">
        <v>382</v>
      </c>
    </row>
    <row r="690" spans="1:16" x14ac:dyDescent="0.2">
      <c r="A690" s="55" t="s">
        <v>160</v>
      </c>
      <c r="B690" s="55">
        <v>18373</v>
      </c>
      <c r="C690" s="13" t="s">
        <v>1009</v>
      </c>
      <c r="D690" s="84" t="s">
        <v>23</v>
      </c>
      <c r="E690" s="47" t="s">
        <v>4</v>
      </c>
      <c r="F690" s="48"/>
      <c r="G690" s="69">
        <v>332</v>
      </c>
      <c r="H690" s="47">
        <f>IF(LEFT(E690,2)="DH",1,IF(LEFT(E690,2)="CA",2,IF(LEFT(E690,2)="1B",3,IF(LEFT(E690,2)="2B",4,IF(LEFT(E690,2)="3B",5,IF(LEFT(E690,2)="SS",6,IF(LEFT(E690,2)="LF",7,IF(LEFT(E690,2)="CF",8,IF(LEFT(E690,2)="RF",9,IF(LEFT(E690,2)="SP",10,IF(LEFT(E690,2)="RP",11,12)))))))))))</f>
        <v>3</v>
      </c>
      <c r="I690" s="53">
        <f>IF($G690="NC","NC",IF(OR(LEFT(E690,2)="RP",LEFT(E690,2)="SP"),ROUNDDOWN($G690*1.05,0)+IF($G690*1.05-ROUNDDOWN($G690*1.05,0)&gt;=2/3,2/3,IF($G690*1.05-ROUNDDOWN($G690*1.05,0)&gt;=1/3,1/3,0)),ROUNDDOWN($G690*1.05,0)))</f>
        <v>348</v>
      </c>
      <c r="J690" s="56"/>
      <c r="K690" s="49"/>
      <c r="L690" s="50"/>
      <c r="O690" s="46" t="str">
        <f>D690</f>
        <v>BAA</v>
      </c>
    </row>
    <row r="691" spans="1:16" x14ac:dyDescent="0.2">
      <c r="A691" s="55" t="s">
        <v>160</v>
      </c>
      <c r="B691" s="55">
        <v>15223</v>
      </c>
      <c r="C691" s="13" t="s">
        <v>804</v>
      </c>
      <c r="D691" s="84" t="s">
        <v>24</v>
      </c>
      <c r="E691" s="47" t="s">
        <v>337</v>
      </c>
      <c r="F691" s="48"/>
      <c r="G691" s="69">
        <v>419</v>
      </c>
      <c r="H691" s="47">
        <f>IF(LEFT(E691,2)="DH",1,IF(LEFT(E691,2)="CA",2,IF(LEFT(E691,2)="1B",3,IF(LEFT(E691,2)="2B",4,IF(LEFT(E691,2)="3B",5,IF(LEFT(E691,2)="SS",6,IF(LEFT(E691,2)="LF",7,IF(LEFT(E691,2)="CF",8,IF(LEFT(E691,2)="RF",9,IF(LEFT(E691,2)="SP",10,IF(LEFT(E691,2)="RP",11,12)))))))))))</f>
        <v>4</v>
      </c>
      <c r="I691" s="53">
        <f>IF($G691="NC","NC",IF(OR(LEFT(E691,2)="RP",LEFT(E691,2)="SP"),ROUNDDOWN($G691*1.05,0)+IF($G691*1.05-ROUNDDOWN($G691*1.05,0)&gt;=2/3,2/3,IF($G691*1.05-ROUNDDOWN($G691*1.05,0)&gt;=1/3,1/3,0)),ROUNDDOWN($G691*1.05,0)))</f>
        <v>439</v>
      </c>
      <c r="J691" s="56"/>
      <c r="K691" s="49"/>
      <c r="L691" s="50"/>
      <c r="O691" s="46" t="str">
        <f>D691</f>
        <v>KCA</v>
      </c>
    </row>
    <row r="692" spans="1:16" x14ac:dyDescent="0.2">
      <c r="A692" s="55" t="s">
        <v>160</v>
      </c>
      <c r="B692" s="55">
        <v>16622</v>
      </c>
      <c r="C692" s="13" t="s">
        <v>893</v>
      </c>
      <c r="D692" s="84" t="s">
        <v>69</v>
      </c>
      <c r="E692" s="47" t="s">
        <v>6</v>
      </c>
      <c r="F692" s="48"/>
      <c r="G692" s="69">
        <v>287</v>
      </c>
      <c r="H692" s="47">
        <f>IF(LEFT(E692,2)="DH",1,IF(LEFT(E692,2)="CA",2,IF(LEFT(E692,2)="1B",3,IF(LEFT(E692,2)="2B",4,IF(LEFT(E692,2)="3B",5,IF(LEFT(E692,2)="SS",6,IF(LEFT(E692,2)="LF",7,IF(LEFT(E692,2)="CF",8,IF(LEFT(E692,2)="RF",9,IF(LEFT(E692,2)="SP",10,IF(LEFT(E692,2)="RP",11,12)))))))))))</f>
        <v>4</v>
      </c>
      <c r="I692" s="53">
        <f>IF($G692="NC","NC",IF(OR(LEFT(E692,2)="RP",LEFT(E692,2)="SP"),ROUNDDOWN($G692*1.05,0)+IF($G692*1.05-ROUNDDOWN($G692*1.05,0)&gt;=2/3,2/3,IF($G692*1.05-ROUNDDOWN($G692*1.05,0)&gt;=1/3,1/3,0)),ROUNDDOWN($G692*1.05,0)))</f>
        <v>301</v>
      </c>
      <c r="J692" s="56"/>
      <c r="K692" s="49"/>
      <c r="L692" s="50"/>
      <c r="O692" s="46" t="str">
        <f>D692</f>
        <v>OAA</v>
      </c>
    </row>
    <row r="693" spans="1:16" x14ac:dyDescent="0.2">
      <c r="A693" s="55" t="s">
        <v>160</v>
      </c>
      <c r="B693" s="55">
        <v>27684</v>
      </c>
      <c r="C693" s="13" t="s">
        <v>1793</v>
      </c>
      <c r="D693" s="84" t="s">
        <v>24</v>
      </c>
      <c r="E693" s="47" t="s">
        <v>6</v>
      </c>
      <c r="F693" s="48"/>
      <c r="G693" s="69">
        <v>262</v>
      </c>
      <c r="H693" s="47">
        <f>IF(LEFT(E693,2)="DH",1,IF(LEFT(E693,2)="CA",2,IF(LEFT(E693,2)="1B",3,IF(LEFT(E693,2)="2B",4,IF(LEFT(E693,2)="3B",5,IF(LEFT(E693,2)="SS",6,IF(LEFT(E693,2)="LF",7,IF(LEFT(E693,2)="CF",8,IF(LEFT(E693,2)="RF",9,IF(LEFT(E693,2)="SP",10,IF(LEFT(E693,2)="RP",11,12)))))))))))</f>
        <v>4</v>
      </c>
      <c r="I693" s="53">
        <f>IF($G693="NC","NC",IF(OR(LEFT(E693,2)="RP",LEFT(E693,2)="SP"),ROUNDDOWN($G693*1.05,0)+IF($G693*1.05-ROUNDDOWN($G693*1.05,0)&gt;=2/3,2/3,IF($G693*1.05-ROUNDDOWN($G693*1.05,0)&gt;=1/3,1/3,0)),ROUNDDOWN($G693*1.05,0)))</f>
        <v>275</v>
      </c>
      <c r="J693" s="56"/>
      <c r="K693" s="49"/>
      <c r="L693" s="50"/>
      <c r="O693" s="46" t="str">
        <f>D693</f>
        <v>KCA</v>
      </c>
    </row>
    <row r="694" spans="1:16" x14ac:dyDescent="0.2">
      <c r="A694" s="55" t="s">
        <v>160</v>
      </c>
      <c r="B694" s="55">
        <v>18577</v>
      </c>
      <c r="C694" s="13" t="s">
        <v>1022</v>
      </c>
      <c r="D694" s="76" t="str">
        <f>P694</f>
        <v>PIN/CIN</v>
      </c>
      <c r="E694" s="47" t="s">
        <v>8</v>
      </c>
      <c r="F694" s="48"/>
      <c r="G694" s="69">
        <v>527</v>
      </c>
      <c r="H694" s="47">
        <f>IF(LEFT(E694,2)="DH",1,IF(LEFT(E694,2)="CA",2,IF(LEFT(E694,2)="1B",3,IF(LEFT(E694,2)="2B",4,IF(LEFT(E694,2)="3B",5,IF(LEFT(E694,2)="SS",6,IF(LEFT(E694,2)="LF",7,IF(LEFT(E694,2)="CF",8,IF(LEFT(E694,2)="RF",9,IF(LEFT(E694,2)="SP",10,IF(LEFT(E694,2)="RP",11,12)))))))))))</f>
        <v>5</v>
      </c>
      <c r="I694" s="53">
        <f>IF($G694="NC","NC",IF(OR(LEFT(E694,2)="RP",LEFT(E694,2)="SP"),ROUNDDOWN($G694*1.05,0)+IF($G694*1.05-ROUNDDOWN($G694*1.05,0)&gt;=2/3,2/3,IF($G694*1.05-ROUNDDOWN($G694*1.05,0)&gt;=1/3,1/3,0)),ROUNDDOWN($G694*1.05,0)))</f>
        <v>553</v>
      </c>
      <c r="J694" s="56"/>
      <c r="K694" s="48"/>
      <c r="L694" s="50"/>
      <c r="O694" s="46" t="str">
        <f>D694</f>
        <v>PIN/CIN</v>
      </c>
      <c r="P694" s="46" t="s">
        <v>444</v>
      </c>
    </row>
    <row r="695" spans="1:16" x14ac:dyDescent="0.2">
      <c r="A695" s="44" t="s">
        <v>160</v>
      </c>
      <c r="B695" s="55">
        <v>19608</v>
      </c>
      <c r="C695" s="13" t="s">
        <v>1115</v>
      </c>
      <c r="D695" s="84" t="s">
        <v>140</v>
      </c>
      <c r="E695" s="47" t="s">
        <v>338</v>
      </c>
      <c r="F695" s="48"/>
      <c r="G695" s="69">
        <v>544</v>
      </c>
      <c r="H695" s="47">
        <f>IF(LEFT(E695,2)="DH",1,IF(LEFT(E695,2)="CA",2,IF(LEFT(E695,2)="1B",3,IF(LEFT(E695,2)="2B",4,IF(LEFT(E695,2)="3B",5,IF(LEFT(E695,2)="SS",6,IF(LEFT(E695,2)="LF",7,IF(LEFT(E695,2)="CF",8,IF(LEFT(E695,2)="RF",9,IF(LEFT(E695,2)="SP",10,IF(LEFT(E695,2)="RP",11,12)))))))))))</f>
        <v>6</v>
      </c>
      <c r="I695" s="53">
        <f>IF($G695="NC","NC",IF(OR(LEFT(E695,2)="RP",LEFT(E695,2)="SP"),ROUNDDOWN($G695*1.05,0)+IF($G695*1.05-ROUNDDOWN($G695*1.05,0)&gt;=2/3,2/3,IF($G695*1.05-ROUNDDOWN($G695*1.05,0)&gt;=1/3,1/3,0)),ROUNDDOWN($G695*1.05,0)))</f>
        <v>571</v>
      </c>
      <c r="J695" s="56"/>
      <c r="K695" s="49"/>
      <c r="L695" s="50"/>
      <c r="O695" s="46" t="str">
        <f>D695</f>
        <v>MMN</v>
      </c>
    </row>
    <row r="696" spans="1:16" x14ac:dyDescent="0.2">
      <c r="A696" s="44" t="s">
        <v>160</v>
      </c>
      <c r="B696" s="55">
        <v>21636</v>
      </c>
      <c r="C696" s="13" t="s">
        <v>1328</v>
      </c>
      <c r="D696" s="84" t="s">
        <v>94</v>
      </c>
      <c r="E696" s="47" t="s">
        <v>9</v>
      </c>
      <c r="F696" s="47"/>
      <c r="G696" s="69">
        <v>493</v>
      </c>
      <c r="H696" s="47">
        <f>IF(LEFT(E696,2)="DH",1,IF(LEFT(E696,2)="CA",2,IF(LEFT(E696,2)="1B",3,IF(LEFT(E696,2)="2B",4,IF(LEFT(E696,2)="3B",5,IF(LEFT(E696,2)="SS",6,IF(LEFT(E696,2)="LF",7,IF(LEFT(E696,2)="CF",8,IF(LEFT(E696,2)="RF",9,IF(LEFT(E696,2)="SP",10,IF(LEFT(E696,2)="RP",11,12)))))))))))</f>
        <v>6</v>
      </c>
      <c r="I696" s="53">
        <f>IF($G696="NC","NC",IF(OR(LEFT(E696,2)="RP",LEFT(E696,2)="SP"),ROUNDDOWN($G696*1.05,0)+IF($G696*1.05-ROUNDDOWN($G696*1.05,0)&gt;=2/3,2/3,IF($G696*1.05-ROUNDDOWN($G696*1.05,0)&gt;=1/3,1/3,0)),ROUNDDOWN($G696*1.05,0)))</f>
        <v>517</v>
      </c>
      <c r="J696" s="56"/>
      <c r="K696" s="49"/>
      <c r="L696" s="50"/>
      <c r="O696" s="46" t="str">
        <f>D696</f>
        <v>HOA</v>
      </c>
    </row>
    <row r="697" spans="1:16" x14ac:dyDescent="0.2">
      <c r="A697" s="55" t="s">
        <v>160</v>
      </c>
      <c r="B697" s="55">
        <v>25807</v>
      </c>
      <c r="C697" s="13" t="s">
        <v>1624</v>
      </c>
      <c r="D697" s="84" t="s">
        <v>5</v>
      </c>
      <c r="E697" s="47" t="s">
        <v>125</v>
      </c>
      <c r="F697" s="48"/>
      <c r="G697" s="69">
        <v>331</v>
      </c>
      <c r="H697" s="47">
        <f>IF(LEFT(E697,2)="DH",1,IF(LEFT(E697,2)="CA",2,IF(LEFT(E697,2)="1B",3,IF(LEFT(E697,2)="2B",4,IF(LEFT(E697,2)="3B",5,IF(LEFT(E697,2)="SS",6,IF(LEFT(E697,2)="LF",7,IF(LEFT(E697,2)="CF",8,IF(LEFT(E697,2)="RF",9,IF(LEFT(E697,2)="SP",10,IF(LEFT(E697,2)="RP",11,12)))))))))))</f>
        <v>6</v>
      </c>
      <c r="I697" s="53">
        <f>IF($G697="NC","NC",IF(OR(LEFT(E697,2)="RP",LEFT(E697,2)="SP"),ROUNDDOWN($G697*1.05,0)+IF($G697*1.05-ROUNDDOWN($G697*1.05,0)&gt;=2/3,2/3,IF($G697*1.05-ROUNDDOWN($G697*1.05,0)&gt;=1/3,1/3,0)),ROUNDDOWN($G697*1.05,0)))</f>
        <v>347</v>
      </c>
      <c r="J697" s="56"/>
      <c r="K697" s="49"/>
      <c r="L697" s="50"/>
      <c r="O697" s="46" t="str">
        <f>D697</f>
        <v>PIN</v>
      </c>
    </row>
    <row r="698" spans="1:16" x14ac:dyDescent="0.2">
      <c r="A698" s="55" t="s">
        <v>160</v>
      </c>
      <c r="B698" s="55">
        <v>12144</v>
      </c>
      <c r="C698" s="13" t="s">
        <v>655</v>
      </c>
      <c r="D698" s="84" t="s">
        <v>122</v>
      </c>
      <c r="E698" s="47" t="s">
        <v>105</v>
      </c>
      <c r="F698" s="48"/>
      <c r="G698" s="69">
        <v>417</v>
      </c>
      <c r="H698" s="47">
        <f>IF(LEFT(E698,2)="DH",1,IF(LEFT(E698,2)="CA",2,IF(LEFT(E698,2)="1B",3,IF(LEFT(E698,2)="2B",4,IF(LEFT(E698,2)="3B",5,IF(LEFT(E698,2)="SS",6,IF(LEFT(E698,2)="LF",7,IF(LEFT(E698,2)="CF",8,IF(LEFT(E698,2)="RF",9,IF(LEFT(E698,2)="SP",10,IF(LEFT(E698,2)="RP",11,12)))))))))))</f>
        <v>7</v>
      </c>
      <c r="I698" s="53">
        <f>IF($G698="NC","NC",IF(OR(LEFT(E698,2)="RP",LEFT(E698,2)="SP"),ROUNDDOWN($G698*1.05,0)+IF($G698*1.05-ROUNDDOWN($G698*1.05,0)&gt;=2/3,2/3,IF($G698*1.05-ROUNDDOWN($G698*1.05,0)&gt;=1/3,1/3,0)),ROUNDDOWN($G698*1.05,0)))</f>
        <v>437</v>
      </c>
      <c r="J698" s="56"/>
      <c r="K698" s="48"/>
      <c r="L698" s="50"/>
      <c r="O698" s="46" t="str">
        <f>D698</f>
        <v>PHN</v>
      </c>
    </row>
    <row r="699" spans="1:16" x14ac:dyDescent="0.2">
      <c r="A699" s="55" t="s">
        <v>160</v>
      </c>
      <c r="B699" s="55">
        <v>21711</v>
      </c>
      <c r="C699" s="13" t="s">
        <v>1335</v>
      </c>
      <c r="D699" s="84" t="s">
        <v>5</v>
      </c>
      <c r="E699" s="47" t="s">
        <v>20</v>
      </c>
      <c r="F699" s="48"/>
      <c r="G699" s="69">
        <v>471</v>
      </c>
      <c r="H699" s="47">
        <f>IF(LEFT(E699,2)="DH",1,IF(LEFT(E699,2)="CA",2,IF(LEFT(E699,2)="1B",3,IF(LEFT(E699,2)="2B",4,IF(LEFT(E699,2)="3B",5,IF(LEFT(E699,2)="SS",6,IF(LEFT(E699,2)="LF",7,IF(LEFT(E699,2)="CF",8,IF(LEFT(E699,2)="RF",9,IF(LEFT(E699,2)="SP",10,IF(LEFT(E699,2)="RP",11,12)))))))))))</f>
        <v>8</v>
      </c>
      <c r="I699" s="53">
        <f>IF($G699="NC","NC",IF(OR(LEFT(E699,2)="RP",LEFT(E699,2)="SP"),ROUNDDOWN($G699*1.05,0)+IF($G699*1.05-ROUNDDOWN($G699*1.05,0)&gt;=2/3,2/3,IF($G699*1.05-ROUNDDOWN($G699*1.05,0)&gt;=1/3,1/3,0)),ROUNDDOWN($G699*1.05,0)))</f>
        <v>494</v>
      </c>
      <c r="J699" s="56"/>
      <c r="K699" s="49"/>
      <c r="L699" s="50"/>
      <c r="O699" s="46" t="str">
        <f>D699</f>
        <v>PIN</v>
      </c>
    </row>
    <row r="700" spans="1:16" x14ac:dyDescent="0.2">
      <c r="A700" s="44" t="s">
        <v>160</v>
      </c>
      <c r="B700" s="55">
        <v>19326</v>
      </c>
      <c r="C700" s="13" t="s">
        <v>1069</v>
      </c>
      <c r="D700" s="84" t="s">
        <v>5</v>
      </c>
      <c r="E700" s="51" t="s">
        <v>12</v>
      </c>
      <c r="F700" s="48"/>
      <c r="G700" s="69">
        <v>587</v>
      </c>
      <c r="H700" s="51">
        <f>IF(LEFT(E700,2)="DH",1,IF(LEFT(E700,2)="CA",2,IF(LEFT(E700,2)="1B",3,IF(LEFT(E700,2)="2B",4,IF(LEFT(E700,2)="3B",5,IF(LEFT(E700,2)="SS",6,IF(LEFT(E700,2)="LF",7,IF(LEFT(E700,2)="CF",8,IF(LEFT(E700,2)="RF",9,IF(LEFT(E700,2)="SP",10,IF(LEFT(E700,2)="RP",11,12)))))))))))</f>
        <v>9</v>
      </c>
      <c r="I700" s="53">
        <f>IF($G700="NC","NC",IF(OR(LEFT(E700,2)="RP",LEFT(E700,2)="SP"),ROUNDDOWN($G700*1.05,0)+IF($G700*1.05-ROUNDDOWN($G700*1.05,0)&gt;=2/3,2/3,IF($G700*1.05-ROUNDDOWN($G700*1.05,0)&gt;=1/3,1/3,0)),ROUNDDOWN($G700*1.05,0)))</f>
        <v>616</v>
      </c>
      <c r="J700" s="56"/>
      <c r="K700" s="48"/>
      <c r="L700" s="50"/>
      <c r="O700" s="46" t="str">
        <f>D700</f>
        <v>PIN</v>
      </c>
    </row>
    <row r="701" spans="1:16" x14ac:dyDescent="0.2">
      <c r="A701" s="55" t="s">
        <v>160</v>
      </c>
      <c r="B701" s="55">
        <v>19956</v>
      </c>
      <c r="C701" s="13" t="s">
        <v>1174</v>
      </c>
      <c r="D701" s="84" t="s">
        <v>64</v>
      </c>
      <c r="E701" s="47" t="s">
        <v>127</v>
      </c>
      <c r="F701" s="48"/>
      <c r="G701" s="69">
        <v>434</v>
      </c>
      <c r="H701" s="47">
        <f>IF(LEFT(E701,2)="DH",1,IF(LEFT(E701,2)="CA",2,IF(LEFT(E701,2)="1B",3,IF(LEFT(E701,2)="2B",4,IF(LEFT(E701,2)="3B",5,IF(LEFT(E701,2)="SS",6,IF(LEFT(E701,2)="LF",7,IF(LEFT(E701,2)="CF",8,IF(LEFT(E701,2)="RF",9,IF(LEFT(E701,2)="SP",10,IF(LEFT(E701,2)="RP",11,12)))))))))))</f>
        <v>9</v>
      </c>
      <c r="I701" s="53">
        <f>IF($G701="NC","NC",IF(OR(LEFT(E701,2)="RP",LEFT(E701,2)="SP"),ROUNDDOWN($G701*1.05,0)+IF($G701*1.05-ROUNDDOWN($G701*1.05,0)&gt;=2/3,2/3,IF($G701*1.05-ROUNDDOWN($G701*1.05,0)&gt;=1/3,1/3,0)),ROUNDDOWN($G701*1.05,0)))</f>
        <v>455</v>
      </c>
      <c r="J701" s="56"/>
      <c r="K701" s="48"/>
      <c r="L701" s="50"/>
      <c r="O701" s="46" t="str">
        <f>D701</f>
        <v>CON</v>
      </c>
    </row>
    <row r="702" spans="1:16" x14ac:dyDescent="0.2">
      <c r="A702" s="55" t="s">
        <v>160</v>
      </c>
      <c r="B702" s="78">
        <v>11156</v>
      </c>
      <c r="C702" s="13" t="s">
        <v>622</v>
      </c>
      <c r="D702" s="76" t="str">
        <f>P702</f>
        <v>ARN/TEA</v>
      </c>
      <c r="E702" s="47" t="s">
        <v>13</v>
      </c>
      <c r="F702" s="13">
        <v>32</v>
      </c>
      <c r="G702" s="70">
        <v>184</v>
      </c>
      <c r="H702" s="47">
        <f>IF(LEFT(E702,2)="DH",1,IF(LEFT(E702,2)="CA",2,IF(LEFT(E702,2)="1B",3,IF(LEFT(E702,2)="2B",4,IF(LEFT(E702,2)="3B",5,IF(LEFT(E702,2)="SS",6,IF(LEFT(E702,2)="LF",7,IF(LEFT(E702,2)="CF",8,IF(LEFT(E702,2)="RF",9,IF(LEFT(E702,2)="SP",10,IF(LEFT(E702,2)="RP",11,12)))))))))))</f>
        <v>10</v>
      </c>
      <c r="I702" s="53">
        <f>IF($G702="NC","NC",IF(OR(LEFT(E702,2)="RP",LEFT(E702,2)="SP"),ROUNDDOWN($G702*1.05,0)+IF($G702*1.05-ROUNDDOWN($G702*1.05,0)&gt;=2/3,2/3,IF($G702*1.05-ROUNDDOWN($G702*1.05,0)&gt;=1/3,1/3,0)),ROUNDDOWN($G702*1.05,0)))</f>
        <v>193</v>
      </c>
      <c r="J702" s="56"/>
      <c r="K702" s="49"/>
      <c r="L702" s="50"/>
      <c r="O702" s="46" t="str">
        <f>D702</f>
        <v>ARN/TEA</v>
      </c>
      <c r="P702" s="46" t="s">
        <v>443</v>
      </c>
    </row>
    <row r="703" spans="1:16" x14ac:dyDescent="0.2">
      <c r="A703" s="55" t="s">
        <v>160</v>
      </c>
      <c r="B703" s="78">
        <v>17594</v>
      </c>
      <c r="C703" s="13" t="s">
        <v>946</v>
      </c>
      <c r="D703" s="82" t="s">
        <v>5</v>
      </c>
      <c r="E703" s="47" t="s">
        <v>13</v>
      </c>
      <c r="F703" s="13">
        <v>32</v>
      </c>
      <c r="G703" s="70">
        <v>176.33</v>
      </c>
      <c r="H703" s="51">
        <f>IF(LEFT(E703,2)="DH",1,IF(LEFT(E703,2)="CA",2,IF(LEFT(E703,2)="1B",3,IF(LEFT(E703,2)="2B",4,IF(LEFT(E703,2)="3B",5,IF(LEFT(E703,2)="SS",6,IF(LEFT(E703,2)="LF",7,IF(LEFT(E703,2)="CF",8,IF(LEFT(E703,2)="RF",9,IF(LEFT(E703,2)="SP",10,IF(LEFT(E703,2)="RP",11,12)))))))))))</f>
        <v>10</v>
      </c>
      <c r="I703" s="53">
        <f>IF($G703="NC","NC",IF(OR(LEFT(E703,2)="RP",LEFT(E703,2)="SP"),ROUNDDOWN($G703*1.05,0)+IF($G703*1.05-ROUNDDOWN($G703*1.05,0)&gt;=2/3,2/3,IF($G703*1.05-ROUNDDOWN($G703*1.05,0)&gt;=1/3,1/3,0)),ROUNDDOWN($G703*1.05,0)))</f>
        <v>185</v>
      </c>
      <c r="J703" s="56"/>
      <c r="K703" s="48"/>
      <c r="L703" s="50"/>
      <c r="O703" s="46" t="str">
        <f>D703</f>
        <v>PIN</v>
      </c>
    </row>
    <row r="704" spans="1:16" x14ac:dyDescent="0.2">
      <c r="A704" s="55" t="s">
        <v>160</v>
      </c>
      <c r="B704" s="78">
        <v>19312</v>
      </c>
      <c r="C704" s="13" t="s">
        <v>1063</v>
      </c>
      <c r="D704" s="76" t="str">
        <f>P704</f>
        <v>MMN/ATN</v>
      </c>
      <c r="E704" s="47" t="s">
        <v>13</v>
      </c>
      <c r="F704" s="13">
        <v>26</v>
      </c>
      <c r="G704" s="70">
        <v>117.66</v>
      </c>
      <c r="H704" s="47">
        <f>IF(LEFT(E704,2)="DH",1,IF(LEFT(E704,2)="CA",2,IF(LEFT(E704,2)="1B",3,IF(LEFT(E704,2)="2B",4,IF(LEFT(E704,2)="3B",5,IF(LEFT(E704,2)="SS",6,IF(LEFT(E704,2)="LF",7,IF(LEFT(E704,2)="CF",8,IF(LEFT(E704,2)="RF",9,IF(LEFT(E704,2)="SP",10,IF(LEFT(E704,2)="RP",11,12)))))))))))</f>
        <v>10</v>
      </c>
      <c r="I704" s="53">
        <f>IF($G704="NC","NC",IF(OR(LEFT(E704,2)="RP",LEFT(E704,2)="SP"),ROUNDDOWN($G704*1.05,0)+IF($G704*1.05-ROUNDDOWN($G704*1.05,0)&gt;=2/3,2/3,IF($G704*1.05-ROUNDDOWN($G704*1.05,0)&gt;=1/3,1/3,0)),ROUNDDOWN($G704*1.05,0)))</f>
        <v>123.33333333333333</v>
      </c>
      <c r="J704" s="56"/>
      <c r="K704" s="49"/>
      <c r="L704" s="50"/>
      <c r="O704" s="46" t="str">
        <f>D704</f>
        <v>MMN/ATN</v>
      </c>
      <c r="P704" s="46" t="s">
        <v>375</v>
      </c>
    </row>
    <row r="705" spans="1:16" x14ac:dyDescent="0.2">
      <c r="A705" s="55" t="s">
        <v>160</v>
      </c>
      <c r="B705" s="78">
        <v>20099</v>
      </c>
      <c r="C705" s="13" t="s">
        <v>1200</v>
      </c>
      <c r="D705" s="76" t="str">
        <f>P705</f>
        <v>MNA/DEA</v>
      </c>
      <c r="E705" s="51" t="s">
        <v>527</v>
      </c>
      <c r="F705" s="13">
        <v>28</v>
      </c>
      <c r="G705" s="70">
        <v>158</v>
      </c>
      <c r="H705" s="47">
        <f>IF(LEFT(E705,2)="DH",1,IF(LEFT(E705,2)="CA",2,IF(LEFT(E705,2)="1B",3,IF(LEFT(E705,2)="2B",4,IF(LEFT(E705,2)="3B",5,IF(LEFT(E705,2)="SS",6,IF(LEFT(E705,2)="LF",7,IF(LEFT(E705,2)="CF",8,IF(LEFT(E705,2)="RF",9,IF(LEFT(E705,2)="SP",10,IF(LEFT(E705,2)="RP",11,12)))))))))))</f>
        <v>10</v>
      </c>
      <c r="I705" s="53">
        <f>IF($G705="NC","NC",IF(OR(LEFT(E705,2)="RP",LEFT(E705,2)="SP"),ROUNDDOWN($G705*1.05,0)+IF($G705*1.05-ROUNDDOWN($G705*1.05,0)&gt;=2/3,2/3,IF($G705*1.05-ROUNDDOWN($G705*1.05,0)&gt;=1/3,1/3,0)),ROUNDDOWN($G705*1.05,0)))</f>
        <v>165.66666666666666</v>
      </c>
      <c r="J705" s="56"/>
      <c r="K705" s="48"/>
      <c r="L705" s="50"/>
      <c r="O705" s="46" t="str">
        <f>D705</f>
        <v>MNA/DEA</v>
      </c>
      <c r="P705" s="46" t="s">
        <v>387</v>
      </c>
    </row>
    <row r="706" spans="1:16" x14ac:dyDescent="0.2">
      <c r="A706" s="55" t="s">
        <v>160</v>
      </c>
      <c r="B706" s="78">
        <v>22487</v>
      </c>
      <c r="C706" s="13" t="s">
        <v>1400</v>
      </c>
      <c r="D706" s="82" t="s">
        <v>5</v>
      </c>
      <c r="E706" s="51" t="s">
        <v>13</v>
      </c>
      <c r="F706" s="13">
        <v>9</v>
      </c>
      <c r="G706" s="70">
        <v>40.33</v>
      </c>
      <c r="H706" s="51">
        <f>IF(LEFT(E706,2)="DH",1,IF(LEFT(E706,2)="CA",2,IF(LEFT(E706,2)="1B",3,IF(LEFT(E706,2)="2B",4,IF(LEFT(E706,2)="3B",5,IF(LEFT(E706,2)="SS",6,IF(LEFT(E706,2)="LF",7,IF(LEFT(E706,2)="CF",8,IF(LEFT(E706,2)="RF",9,IF(LEFT(E706,2)="SP",10,IF(LEFT(E706,2)="RP",11,12)))))))))))</f>
        <v>10</v>
      </c>
      <c r="I706" s="53">
        <f>IF($G706="NC","NC",IF(OR(LEFT(E706,2)="RP",LEFT(E706,2)="SP"),ROUNDDOWN($G706*1.05,0)+IF($G706*1.05-ROUNDDOWN($G706*1.05,0)&gt;=2/3,2/3,IF($G706*1.05-ROUNDDOWN($G706*1.05,0)&gt;=1/3,1/3,0)),ROUNDDOWN($G706*1.05,0)))</f>
        <v>42.333333333333336</v>
      </c>
      <c r="J706" s="56"/>
      <c r="K706" s="48"/>
      <c r="L706" s="50"/>
      <c r="O706" s="46" t="str">
        <f>D706</f>
        <v>PIN</v>
      </c>
    </row>
    <row r="707" spans="1:16" x14ac:dyDescent="0.2">
      <c r="A707" s="55" t="s">
        <v>160</v>
      </c>
      <c r="B707" s="78">
        <v>24728</v>
      </c>
      <c r="C707" s="13" t="s">
        <v>1538</v>
      </c>
      <c r="D707" s="82" t="s">
        <v>5</v>
      </c>
      <c r="E707" s="47" t="s">
        <v>527</v>
      </c>
      <c r="F707" s="13">
        <v>19</v>
      </c>
      <c r="G707" s="70">
        <v>96</v>
      </c>
      <c r="H707" s="47">
        <f>IF(LEFT(E707,2)="DH",1,IF(LEFT(E707,2)="CA",2,IF(LEFT(E707,2)="1B",3,IF(LEFT(E707,2)="2B",4,IF(LEFT(E707,2)="3B",5,IF(LEFT(E707,2)="SS",6,IF(LEFT(E707,2)="LF",7,IF(LEFT(E707,2)="CF",8,IF(LEFT(E707,2)="RF",9,IF(LEFT(E707,2)="SP",10,IF(LEFT(E707,2)="RP",11,12)))))))))))</f>
        <v>10</v>
      </c>
      <c r="I707" s="53">
        <f>IF($G707="NC","NC",IF(OR(LEFT(E707,2)="RP",LEFT(E707,2)="SP"),ROUNDDOWN($G707*1.05,0)+IF($G707*1.05-ROUNDDOWN($G707*1.05,0)&gt;=2/3,2/3,IF($G707*1.05-ROUNDDOWN($G707*1.05,0)&gt;=1/3,1/3,0)),ROUNDDOWN($G707*1.05,0)))</f>
        <v>100.66666666666667</v>
      </c>
      <c r="J707" s="56"/>
      <c r="K707" s="49"/>
      <c r="L707" s="50"/>
      <c r="O707" s="46" t="str">
        <f>D707</f>
        <v>PIN</v>
      </c>
    </row>
    <row r="708" spans="1:16" x14ac:dyDescent="0.2">
      <c r="A708" s="55" t="s">
        <v>160</v>
      </c>
      <c r="B708" s="78">
        <v>27669</v>
      </c>
      <c r="C708" s="13" t="s">
        <v>1791</v>
      </c>
      <c r="D708" s="82" t="s">
        <v>64</v>
      </c>
      <c r="E708" s="47" t="s">
        <v>13</v>
      </c>
      <c r="F708" s="13">
        <v>15</v>
      </c>
      <c r="G708" s="70">
        <v>75.33</v>
      </c>
      <c r="H708" s="47">
        <f>IF(LEFT(E708,2)="DH",1,IF(LEFT(E708,2)="CA",2,IF(LEFT(E708,2)="1B",3,IF(LEFT(E708,2)="2B",4,IF(LEFT(E708,2)="3B",5,IF(LEFT(E708,2)="SS",6,IF(LEFT(E708,2)="LF",7,IF(LEFT(E708,2)="CF",8,IF(LEFT(E708,2)="RF",9,IF(LEFT(E708,2)="SP",10,IF(LEFT(E708,2)="RP",11,12)))))))))))</f>
        <v>10</v>
      </c>
      <c r="I708" s="53">
        <f>IF($G708="NC","NC",IF(OR(LEFT(E708,2)="RP",LEFT(E708,2)="SP"),ROUNDDOWN($G708*1.05,0)+IF($G708*1.05-ROUNDDOWN($G708*1.05,0)&gt;=2/3,2/3,IF($G708*1.05-ROUNDDOWN($G708*1.05,0)&gt;=1/3,1/3,0)),ROUNDDOWN($G708*1.05,0)))</f>
        <v>79</v>
      </c>
      <c r="J708" s="56"/>
      <c r="K708" s="48"/>
      <c r="L708" s="50"/>
      <c r="O708" s="46" t="str">
        <f>D708</f>
        <v>CON</v>
      </c>
    </row>
    <row r="709" spans="1:16" x14ac:dyDescent="0.2">
      <c r="A709" s="55" t="s">
        <v>160</v>
      </c>
      <c r="B709" s="78">
        <v>33677</v>
      </c>
      <c r="C709" s="13" t="s">
        <v>2068</v>
      </c>
      <c r="D709" s="82" t="s">
        <v>5</v>
      </c>
      <c r="E709" s="47" t="s">
        <v>13</v>
      </c>
      <c r="F709" s="13">
        <v>32</v>
      </c>
      <c r="G709" s="70">
        <v>187.66</v>
      </c>
      <c r="H709" s="47">
        <f>IF(LEFT(E709,2)="DH",1,IF(LEFT(E709,2)="CA",2,IF(LEFT(E709,2)="1B",3,IF(LEFT(E709,2)="2B",4,IF(LEFT(E709,2)="3B",5,IF(LEFT(E709,2)="SS",6,IF(LEFT(E709,2)="LF",7,IF(LEFT(E709,2)="CF",8,IF(LEFT(E709,2)="RF",9,IF(LEFT(E709,2)="SP",10,IF(LEFT(E709,2)="RP",11,12)))))))))))</f>
        <v>10</v>
      </c>
      <c r="I709" s="53">
        <f>IF($G709="NC","NC",IF(OR(LEFT(E709,2)="RP",LEFT(E709,2)="SP"),ROUNDDOWN($G709*1.05,0)+IF($G709*1.05-ROUNDDOWN($G709*1.05,0)&gt;=2/3,2/3,IF($G709*1.05-ROUNDDOWN($G709*1.05,0)&gt;=1/3,1/3,0)),ROUNDDOWN($G709*1.05,0)))</f>
        <v>197</v>
      </c>
      <c r="J709" s="56"/>
      <c r="K709" s="49"/>
      <c r="L709" s="50"/>
      <c r="O709" s="46" t="str">
        <f>D709</f>
        <v>PIN</v>
      </c>
    </row>
    <row r="710" spans="1:16" x14ac:dyDescent="0.2">
      <c r="A710" s="55" t="s">
        <v>160</v>
      </c>
      <c r="B710" s="78">
        <v>6984</v>
      </c>
      <c r="C710" s="13" t="s">
        <v>572</v>
      </c>
      <c r="D710" s="76" t="str">
        <f>P710</f>
        <v>LAN/WAN/LAA</v>
      </c>
      <c r="E710" s="47" t="s">
        <v>15</v>
      </c>
      <c r="F710" s="13">
        <v>0</v>
      </c>
      <c r="G710" s="70">
        <v>55.33</v>
      </c>
      <c r="H710" s="51">
        <f>IF(LEFT(E710,2)="DH",1,IF(LEFT(E710,2)="CA",2,IF(LEFT(E710,2)="1B",3,IF(LEFT(E710,2)="2B",4,IF(LEFT(E710,2)="3B",5,IF(LEFT(E710,2)="SS",6,IF(LEFT(E710,2)="LF",7,IF(LEFT(E710,2)="CF",8,IF(LEFT(E710,2)="RF",9,IF(LEFT(E710,2)="SP",10,IF(LEFT(E710,2)="RP",11,12)))))))))))</f>
        <v>11</v>
      </c>
      <c r="I710" s="53">
        <f>IF($G710="NC","NC",IF(OR(LEFT(E710,2)="RP",LEFT(E710,2)="SP"),ROUNDDOWN($G710*1.05,0)+IF($G710*1.05-ROUNDDOWN($G710*1.05,0)&gt;=2/3,2/3,IF($G710*1.05-ROUNDDOWN($G710*1.05,0)&gt;=1/3,1/3,0)),ROUNDDOWN($G710*1.05,0)))</f>
        <v>58</v>
      </c>
      <c r="J710" s="56"/>
      <c r="K710" s="48"/>
      <c r="L710" s="50"/>
      <c r="O710" s="46" t="str">
        <f>D710</f>
        <v>LAN/WAN/LAA</v>
      </c>
      <c r="P710" s="46" t="s">
        <v>455</v>
      </c>
    </row>
    <row r="711" spans="1:16" x14ac:dyDescent="0.2">
      <c r="A711" s="55" t="s">
        <v>160</v>
      </c>
      <c r="B711" s="78">
        <v>11589</v>
      </c>
      <c r="C711" s="13" t="s">
        <v>635</v>
      </c>
      <c r="D711" s="76" t="str">
        <f>P711</f>
        <v>NYN/TOA/LAN/MNA/LAA</v>
      </c>
      <c r="E711" s="51" t="s">
        <v>528</v>
      </c>
      <c r="F711" s="13">
        <v>6</v>
      </c>
      <c r="G711" s="70">
        <v>55</v>
      </c>
      <c r="H711" s="51">
        <f>IF(LEFT(E711,2)="DH",1,IF(LEFT(E711,2)="CA",2,IF(LEFT(E711,2)="1B",3,IF(LEFT(E711,2)="2B",4,IF(LEFT(E711,2)="3B",5,IF(LEFT(E711,2)="SS",6,IF(LEFT(E711,2)="LF",7,IF(LEFT(E711,2)="CF",8,IF(LEFT(E711,2)="RF",9,IF(LEFT(E711,2)="SP",10,IF(LEFT(E711,2)="RP",11,12)))))))))))</f>
        <v>11</v>
      </c>
      <c r="I711" s="53">
        <f>IF($G711="NC","NC",IF(OR(LEFT(E711,2)="RP",LEFT(E711,2)="SP"),ROUNDDOWN($G711*1.05,0)+IF($G711*1.05-ROUNDDOWN($G711*1.05,0)&gt;=2/3,2/3,IF($G711*1.05-ROUNDDOWN($G711*1.05,0)&gt;=1/3,1/3,0)),ROUNDDOWN($G711*1.05,0)))</f>
        <v>57.666666666666664</v>
      </c>
      <c r="J711" s="56"/>
      <c r="K711" s="48"/>
      <c r="L711" s="50"/>
      <c r="O711" s="46" t="str">
        <f>D711</f>
        <v>NYN/TOA/LAN/MNA/LAA</v>
      </c>
      <c r="P711" s="46" t="s">
        <v>441</v>
      </c>
    </row>
    <row r="712" spans="1:16" x14ac:dyDescent="0.2">
      <c r="A712" s="55" t="s">
        <v>160</v>
      </c>
      <c r="B712" s="78">
        <v>12972</v>
      </c>
      <c r="C712" s="13" t="s">
        <v>689</v>
      </c>
      <c r="D712" s="82" t="s">
        <v>122</v>
      </c>
      <c r="E712" s="47" t="s">
        <v>528</v>
      </c>
      <c r="F712" s="13">
        <v>1</v>
      </c>
      <c r="G712" s="70">
        <v>51</v>
      </c>
      <c r="H712" s="47">
        <f>IF(LEFT(E712,2)="DH",1,IF(LEFT(E712,2)="CA",2,IF(LEFT(E712,2)="1B",3,IF(LEFT(E712,2)="2B",4,IF(LEFT(E712,2)="3B",5,IF(LEFT(E712,2)="SS",6,IF(LEFT(E712,2)="LF",7,IF(LEFT(E712,2)="CF",8,IF(LEFT(E712,2)="RF",9,IF(LEFT(E712,2)="SP",10,IF(LEFT(E712,2)="RP",11,12)))))))))))</f>
        <v>11</v>
      </c>
      <c r="I712" s="53">
        <f>IF($G712="NC","NC",IF(OR(LEFT(E712,2)="RP",LEFT(E712,2)="SP"),ROUNDDOWN($G712*1.05,0)+IF($G712*1.05-ROUNDDOWN($G712*1.05,0)&gt;=2/3,2/3,IF($G712*1.05-ROUNDDOWN($G712*1.05,0)&gt;=1/3,1/3,0)),ROUNDDOWN($G712*1.05,0)))</f>
        <v>53.333333333333336</v>
      </c>
      <c r="J712" s="56"/>
      <c r="K712" s="49"/>
      <c r="L712" s="50"/>
      <c r="O712" s="46" t="str">
        <f>D712</f>
        <v>PHN</v>
      </c>
    </row>
    <row r="713" spans="1:16" x14ac:dyDescent="0.2">
      <c r="A713" s="55" t="s">
        <v>160</v>
      </c>
      <c r="B713" s="78">
        <v>13942</v>
      </c>
      <c r="C713" s="13" t="s">
        <v>750</v>
      </c>
      <c r="D713" s="82" t="s">
        <v>71</v>
      </c>
      <c r="E713" s="47" t="s">
        <v>528</v>
      </c>
      <c r="F713" s="13">
        <v>3</v>
      </c>
      <c r="G713" s="70">
        <v>67.66</v>
      </c>
      <c r="H713" s="47">
        <f>IF(LEFT(E713,2)="DH",1,IF(LEFT(E713,2)="CA",2,IF(LEFT(E713,2)="1B",3,IF(LEFT(E713,2)="2B",4,IF(LEFT(E713,2)="3B",5,IF(LEFT(E713,2)="SS",6,IF(LEFT(E713,2)="LF",7,IF(LEFT(E713,2)="CF",8,IF(LEFT(E713,2)="RF",9,IF(LEFT(E713,2)="SP",10,IF(LEFT(E713,2)="RP",11,12)))))))))))</f>
        <v>11</v>
      </c>
      <c r="I713" s="53">
        <f>IF($G713="NC","NC",IF(OR(LEFT(E713,2)="RP",LEFT(E713,2)="SP"),ROUNDDOWN($G713*1.05,0)+IF($G713*1.05-ROUNDDOWN($G713*1.05,0)&gt;=2/3,2/3,IF($G713*1.05-ROUNDDOWN($G713*1.05,0)&gt;=1/3,1/3,0)),ROUNDDOWN($G713*1.05,0)))</f>
        <v>71</v>
      </c>
      <c r="J713" s="56"/>
      <c r="K713" s="49"/>
      <c r="L713" s="50"/>
      <c r="O713" s="46" t="str">
        <f>D713</f>
        <v>CIN</v>
      </c>
    </row>
    <row r="714" spans="1:16" x14ac:dyDescent="0.2">
      <c r="A714" s="55" t="s">
        <v>160</v>
      </c>
      <c r="B714" s="78">
        <v>17735</v>
      </c>
      <c r="C714" s="13" t="s">
        <v>959</v>
      </c>
      <c r="D714" s="76" t="str">
        <f>P714</f>
        <v>MLN/CHA</v>
      </c>
      <c r="E714" s="47" t="s">
        <v>528</v>
      </c>
      <c r="F714" s="13">
        <v>5</v>
      </c>
      <c r="G714" s="70">
        <v>97.66</v>
      </c>
      <c r="H714" s="47">
        <f>IF(LEFT(E714,2)="DH",1,IF(LEFT(E714,2)="CA",2,IF(LEFT(E714,2)="1B",3,IF(LEFT(E714,2)="2B",4,IF(LEFT(E714,2)="3B",5,IF(LEFT(E714,2)="SS",6,IF(LEFT(E714,2)="LF",7,IF(LEFT(E714,2)="CF",8,IF(LEFT(E714,2)="RF",9,IF(LEFT(E714,2)="SP",10,IF(LEFT(E714,2)="RP",11,12)))))))))))</f>
        <v>11</v>
      </c>
      <c r="I714" s="53">
        <f>IF($G714="NC","NC",IF(OR(LEFT(E714,2)="RP",LEFT(E714,2)="SP"),ROUNDDOWN($G714*1.05,0)+IF($G714*1.05-ROUNDDOWN($G714*1.05,0)&gt;=2/3,2/3,IF($G714*1.05-ROUNDDOWN($G714*1.05,0)&gt;=1/3,1/3,0)),ROUNDDOWN($G714*1.05,0)))</f>
        <v>102.33333333333333</v>
      </c>
      <c r="J714" s="56"/>
      <c r="K714" s="49"/>
      <c r="L714" s="50"/>
      <c r="O714" s="46" t="str">
        <f>D714</f>
        <v>MLN/CHA</v>
      </c>
      <c r="P714" s="46" t="s">
        <v>373</v>
      </c>
    </row>
    <row r="715" spans="1:16" x14ac:dyDescent="0.2">
      <c r="A715" s="55" t="s">
        <v>160</v>
      </c>
      <c r="B715" s="78">
        <v>17878</v>
      </c>
      <c r="C715" s="13" t="s">
        <v>967</v>
      </c>
      <c r="D715" s="82" t="s">
        <v>5</v>
      </c>
      <c r="E715" s="47" t="s">
        <v>15</v>
      </c>
      <c r="F715" s="13">
        <v>0</v>
      </c>
      <c r="G715" s="70">
        <v>70.33</v>
      </c>
      <c r="H715" s="47">
        <f>IF(LEFT(E715,2)="DH",1,IF(LEFT(E715,2)="CA",2,IF(LEFT(E715,2)="1B",3,IF(LEFT(E715,2)="2B",4,IF(LEFT(E715,2)="3B",5,IF(LEFT(E715,2)="SS",6,IF(LEFT(E715,2)="LF",7,IF(LEFT(E715,2)="CF",8,IF(LEFT(E715,2)="RF",9,IF(LEFT(E715,2)="SP",10,IF(LEFT(E715,2)="RP",11,12)))))))))))</f>
        <v>11</v>
      </c>
      <c r="I715" s="53">
        <f>IF($G715="NC","NC",IF(OR(LEFT(E715,2)="RP",LEFT(E715,2)="SP"),ROUNDDOWN($G715*1.05,0)+IF($G715*1.05-ROUNDDOWN($G715*1.05,0)&gt;=2/3,2/3,IF($G715*1.05-ROUNDDOWN($G715*1.05,0)&gt;=1/3,1/3,0)),ROUNDDOWN($G715*1.05,0)))</f>
        <v>73.666666666666671</v>
      </c>
      <c r="J715" s="56"/>
      <c r="K715" s="49"/>
      <c r="L715" s="50"/>
      <c r="O715" s="46" t="str">
        <f>D715</f>
        <v>PIN</v>
      </c>
    </row>
    <row r="716" spans="1:16" x14ac:dyDescent="0.2">
      <c r="A716" s="55" t="s">
        <v>160</v>
      </c>
      <c r="B716" s="78">
        <v>19618</v>
      </c>
      <c r="C716" s="13" t="s">
        <v>1120</v>
      </c>
      <c r="D716" s="76" t="str">
        <f>P716</f>
        <v>SFN/BOA</v>
      </c>
      <c r="E716" s="47" t="s">
        <v>528</v>
      </c>
      <c r="F716" s="13">
        <v>9</v>
      </c>
      <c r="G716" s="70">
        <v>67.33</v>
      </c>
      <c r="H716" s="47">
        <f>IF(LEFT(E716,2)="DH",1,IF(LEFT(E716,2)="CA",2,IF(LEFT(E716,2)="1B",3,IF(LEFT(E716,2)="2B",4,IF(LEFT(E716,2)="3B",5,IF(LEFT(E716,2)="SS",6,IF(LEFT(E716,2)="LF",7,IF(LEFT(E716,2)="CF",8,IF(LEFT(E716,2)="RF",9,IF(LEFT(E716,2)="SP",10,IF(LEFT(E716,2)="RP",11,12)))))))))))</f>
        <v>11</v>
      </c>
      <c r="I716" s="53">
        <f>IF($G716="NC","NC",IF(OR(LEFT(E716,2)="RP",LEFT(E716,2)="SP"),ROUNDDOWN($G716*1.05,0)+IF($G716*1.05-ROUNDDOWN($G716*1.05,0)&gt;=2/3,2/3,IF($G716*1.05-ROUNDDOWN($G716*1.05,0)&gt;=1/3,1/3,0)),ROUNDDOWN($G716*1.05,0)))</f>
        <v>70.666666666666671</v>
      </c>
      <c r="J716" s="56"/>
      <c r="K716" s="49"/>
      <c r="L716" s="50"/>
      <c r="O716" s="46" t="str">
        <f>D716</f>
        <v>SFN/BOA</v>
      </c>
      <c r="P716" s="46" t="s">
        <v>434</v>
      </c>
    </row>
    <row r="717" spans="1:16" x14ac:dyDescent="0.2">
      <c r="A717" s="44" t="s">
        <v>160</v>
      </c>
      <c r="B717" s="78">
        <v>23150</v>
      </c>
      <c r="C717" s="13" t="s">
        <v>1435</v>
      </c>
      <c r="D717" s="82" t="s">
        <v>69</v>
      </c>
      <c r="E717" s="47" t="s">
        <v>528</v>
      </c>
      <c r="F717" s="13">
        <v>10</v>
      </c>
      <c r="G717" s="70">
        <v>79.66</v>
      </c>
      <c r="H717" s="47">
        <f>IF(LEFT(E717,2)="DH",1,IF(LEFT(E717,2)="CA",2,IF(LEFT(E717,2)="1B",3,IF(LEFT(E717,2)="2B",4,IF(LEFT(E717,2)="3B",5,IF(LEFT(E717,2)="SS",6,IF(LEFT(E717,2)="LF",7,IF(LEFT(E717,2)="CF",8,IF(LEFT(E717,2)="RF",9,IF(LEFT(E717,2)="SP",10,IF(LEFT(E717,2)="RP",11,12)))))))))))</f>
        <v>11</v>
      </c>
      <c r="I717" s="53">
        <f>IF($G717="NC","NC",IF(OR(LEFT(E717,2)="RP",LEFT(E717,2)="SP"),ROUNDDOWN($G717*1.05,0)+IF($G717*1.05-ROUNDDOWN($G717*1.05,0)&gt;=2/3,2/3,IF($G717*1.05-ROUNDDOWN($G717*1.05,0)&gt;=1/3,1/3,0)),ROUNDDOWN($G717*1.05,0)))</f>
        <v>83.333333333333329</v>
      </c>
      <c r="J717" s="56"/>
      <c r="K717" s="49"/>
      <c r="L717" s="50"/>
      <c r="O717" s="46" t="str">
        <f>D717</f>
        <v>OAA</v>
      </c>
    </row>
    <row r="718" spans="1:16" x14ac:dyDescent="0.2">
      <c r="A718" s="44" t="s">
        <v>160</v>
      </c>
      <c r="B718" s="78">
        <v>23899</v>
      </c>
      <c r="C718" s="13" t="s">
        <v>1493</v>
      </c>
      <c r="D718" s="82" t="s">
        <v>140</v>
      </c>
      <c r="E718" s="47" t="s">
        <v>528</v>
      </c>
      <c r="F718" s="13">
        <v>6</v>
      </c>
      <c r="G718" s="70">
        <v>81.33</v>
      </c>
      <c r="H718" s="51">
        <f>IF(LEFT(E718,2)="DH",1,IF(LEFT(E718,2)="CA",2,IF(LEFT(E718,2)="1B",3,IF(LEFT(E718,2)="2B",4,IF(LEFT(E718,2)="3B",5,IF(LEFT(E718,2)="SS",6,IF(LEFT(E718,2)="LF",7,IF(LEFT(E718,2)="CF",8,IF(LEFT(E718,2)="RF",9,IF(LEFT(E718,2)="SP",10,IF(LEFT(E718,2)="RP",11,12)))))))))))</f>
        <v>11</v>
      </c>
      <c r="I718" s="53">
        <f>IF($G718="NC","NC",IF(OR(LEFT(E718,2)="RP",LEFT(E718,2)="SP"),ROUNDDOWN($G718*1.05,0)+IF($G718*1.05-ROUNDDOWN($G718*1.05,0)&gt;=2/3,2/3,IF($G718*1.05-ROUNDDOWN($G718*1.05,0)&gt;=1/3,1/3,0)),ROUNDDOWN($G718*1.05,0)))</f>
        <v>85.333333333333329</v>
      </c>
      <c r="J718" s="56"/>
      <c r="K718" s="48"/>
      <c r="L718" s="50"/>
      <c r="O718" s="46" t="str">
        <f>D718</f>
        <v>MMN</v>
      </c>
    </row>
    <row r="719" spans="1:16" x14ac:dyDescent="0.2">
      <c r="A719" s="55" t="s">
        <v>160</v>
      </c>
      <c r="B719" s="78">
        <v>27517</v>
      </c>
      <c r="C719" s="13" t="s">
        <v>1764</v>
      </c>
      <c r="D719" s="82" t="s">
        <v>139</v>
      </c>
      <c r="E719" s="47" t="s">
        <v>15</v>
      </c>
      <c r="F719" s="13">
        <v>0</v>
      </c>
      <c r="G719" s="70">
        <v>66</v>
      </c>
      <c r="H719" s="47">
        <f>IF(LEFT(E719,2)="DH",1,IF(LEFT(E719,2)="CA",2,IF(LEFT(E719,2)="1B",3,IF(LEFT(E719,2)="2B",4,IF(LEFT(E719,2)="3B",5,IF(LEFT(E719,2)="SS",6,IF(LEFT(E719,2)="LF",7,IF(LEFT(E719,2)="CF",8,IF(LEFT(E719,2)="RF",9,IF(LEFT(E719,2)="SP",10,IF(LEFT(E719,2)="RP",11,12)))))))))))</f>
        <v>11</v>
      </c>
      <c r="I719" s="53">
        <f>IF($G719="NC","NC",IF(OR(LEFT(E719,2)="RP",LEFT(E719,2)="SP"),ROUNDDOWN($G719*1.05,0)+IF($G719*1.05-ROUNDDOWN($G719*1.05,0)&gt;=2/3,2/3,IF($G719*1.05-ROUNDDOWN($G719*1.05,0)&gt;=1/3,1/3,0)),ROUNDDOWN($G719*1.05,0)))</f>
        <v>69</v>
      </c>
      <c r="J719" s="56"/>
      <c r="K719" s="49"/>
      <c r="L719" s="50"/>
      <c r="O719" s="46" t="str">
        <f>D719</f>
        <v>MLN</v>
      </c>
    </row>
    <row r="720" spans="1:16" x14ac:dyDescent="0.2">
      <c r="A720" s="55" t="s">
        <v>160</v>
      </c>
      <c r="B720" s="78">
        <v>27572</v>
      </c>
      <c r="C720" s="13" t="s">
        <v>1771</v>
      </c>
      <c r="D720" s="82" t="s">
        <v>5</v>
      </c>
      <c r="E720" s="47" t="s">
        <v>528</v>
      </c>
      <c r="F720" s="13">
        <v>12</v>
      </c>
      <c r="G720" s="70">
        <v>99</v>
      </c>
      <c r="H720" s="47">
        <f>IF(LEFT(E720,2)="DH",1,IF(LEFT(E720,2)="CA",2,IF(LEFT(E720,2)="1B",3,IF(LEFT(E720,2)="2B",4,IF(LEFT(E720,2)="3B",5,IF(LEFT(E720,2)="SS",6,IF(LEFT(E720,2)="LF",7,IF(LEFT(E720,2)="CF",8,IF(LEFT(E720,2)="RF",9,IF(LEFT(E720,2)="SP",10,IF(LEFT(E720,2)="RP",11,12)))))))))))</f>
        <v>11</v>
      </c>
      <c r="I720" s="53">
        <f>IF($G720="NC","NC",IF(OR(LEFT(E720,2)="RP",LEFT(E720,2)="SP"),ROUNDDOWN($G720*1.05,0)+IF($G720*1.05-ROUNDDOWN($G720*1.05,0)&gt;=2/3,2/3,IF($G720*1.05-ROUNDDOWN($G720*1.05,0)&gt;=1/3,1/3,0)),ROUNDDOWN($G720*1.05,0)))</f>
        <v>103.66666666666667</v>
      </c>
      <c r="J720" s="56"/>
      <c r="K720" s="49"/>
      <c r="L720" s="50"/>
      <c r="O720" s="46" t="str">
        <f>D720</f>
        <v>PIN</v>
      </c>
    </row>
    <row r="721" spans="1:16" ht="15.75" x14ac:dyDescent="0.2">
      <c r="A721" s="55" t="s">
        <v>160</v>
      </c>
      <c r="B721" s="80">
        <v>13125</v>
      </c>
      <c r="C721" s="13" t="s">
        <v>696</v>
      </c>
      <c r="D721" s="83" t="s">
        <v>67</v>
      </c>
      <c r="E721" s="44"/>
      <c r="F721" s="44"/>
      <c r="G721" s="71" t="s">
        <v>138</v>
      </c>
      <c r="H721" s="44">
        <v>12</v>
      </c>
      <c r="I721" s="53" t="str">
        <f>IF($G721="NC","NC",IF(OR(LEFT(E721,2)="RP",LEFT(E721,2)="SP"),ROUNDDOWN($G721*1.05,0)+IF($G721*1.05-ROUNDDOWN($G721*1.05,0)&gt;=2/3,2/3,IF($G721*1.05-ROUNDDOWN($G721*1.05,0)&gt;=1/3,1/3,0)),ROUNDDOWN($G721*1.05,0)))</f>
        <v>NC</v>
      </c>
      <c r="J721" s="76"/>
      <c r="K721" s="44"/>
      <c r="L721" s="44"/>
      <c r="O721" s="46" t="str">
        <f>D723</f>
        <v>CLA</v>
      </c>
    </row>
    <row r="722" spans="1:16" ht="15.75" x14ac:dyDescent="0.2">
      <c r="A722" s="44" t="s">
        <v>160</v>
      </c>
      <c r="B722" s="80">
        <v>27863</v>
      </c>
      <c r="C722" s="13" t="s">
        <v>1823</v>
      </c>
      <c r="D722" s="83" t="s">
        <v>5</v>
      </c>
      <c r="E722" s="44"/>
      <c r="F722" s="44"/>
      <c r="G722" s="71" t="s">
        <v>138</v>
      </c>
      <c r="H722" s="44">
        <v>12</v>
      </c>
      <c r="I722" s="53" t="str">
        <f>IF($G722="NC","NC",IF(OR(LEFT(E722,2)="RP",LEFT(E722,2)="SP"),ROUNDDOWN($G722*1.05,0)+IF($G722*1.05-ROUNDDOWN($G722*1.05,0)&gt;=2/3,2/3,IF($G722*1.05-ROUNDDOWN($G722*1.05,0)&gt;=1/3,1/3,0)),ROUNDDOWN($G722*1.05,0)))</f>
        <v>NC</v>
      </c>
      <c r="J722" s="76"/>
      <c r="K722" s="44"/>
      <c r="L722" s="44"/>
      <c r="O722" s="46" t="str">
        <f>D724</f>
        <v>TEA</v>
      </c>
    </row>
    <row r="723" spans="1:16" x14ac:dyDescent="0.2">
      <c r="A723" s="55" t="s">
        <v>161</v>
      </c>
      <c r="B723" s="55">
        <v>24934</v>
      </c>
      <c r="C723" s="13" t="s">
        <v>1549</v>
      </c>
      <c r="D723" s="84" t="s">
        <v>124</v>
      </c>
      <c r="E723" s="47" t="s">
        <v>106</v>
      </c>
      <c r="F723" s="48"/>
      <c r="G723" s="69">
        <v>146</v>
      </c>
      <c r="H723" s="47">
        <f>IF(LEFT(E723,2)="DH",1,IF(LEFT(E723,2)="CA",2,IF(LEFT(E723,2)="1B",3,IF(LEFT(E723,2)="2B",4,IF(LEFT(E723,2)="3B",5,IF(LEFT(E723,2)="SS",6,IF(LEFT(E723,2)="LF",7,IF(LEFT(E723,2)="CF",8,IF(LEFT(E723,2)="RF",9,IF(LEFT(E723,2)="SP",10,IF(LEFT(E723,2)="RP",11,12)))))))))))</f>
        <v>1</v>
      </c>
      <c r="I723" s="53">
        <f>IF($G723="NC","NC",IF(OR(LEFT(E723,2)="RP",LEFT(E723,2)="SP"),ROUNDDOWN($G723*1.05,0)+IF($G723*1.05-ROUNDDOWN($G723*1.05,0)&gt;=2/3,2/3,IF($G723*1.05-ROUNDDOWN($G723*1.05,0)&gt;=1/3,1/3,0)),ROUNDDOWN($G723*1.05,0)))</f>
        <v>153</v>
      </c>
      <c r="J723" s="56"/>
      <c r="K723" s="49"/>
      <c r="L723" s="50"/>
      <c r="O723" s="46" t="str">
        <f>D723</f>
        <v>CLA</v>
      </c>
    </row>
    <row r="724" spans="1:16" x14ac:dyDescent="0.2">
      <c r="A724" s="44" t="s">
        <v>161</v>
      </c>
      <c r="B724" s="55">
        <v>5517</v>
      </c>
      <c r="C724" s="13" t="s">
        <v>560</v>
      </c>
      <c r="D724" s="84" t="s">
        <v>16</v>
      </c>
      <c r="E724" s="47" t="s">
        <v>165</v>
      </c>
      <c r="F724" s="48"/>
      <c r="G724" s="69">
        <v>303</v>
      </c>
      <c r="H724" s="47">
        <f>IF(LEFT(E724,2)="DH",1,IF(LEFT(E724,2)="CA",2,IF(LEFT(E724,2)="1B",3,IF(LEFT(E724,2)="2B",4,IF(LEFT(E724,2)="3B",5,IF(LEFT(E724,2)="SS",6,IF(LEFT(E724,2)="LF",7,IF(LEFT(E724,2)="CF",8,IF(LEFT(E724,2)="RF",9,IF(LEFT(E724,2)="SP",10,IF(LEFT(E724,2)="RP",11,12)))))))))))</f>
        <v>2</v>
      </c>
      <c r="I724" s="53">
        <f>IF($G724="NC","NC",IF(OR(LEFT(E724,2)="RP",LEFT(E724,2)="SP"),ROUNDDOWN($G724*1.05,0)+IF($G724*1.05-ROUNDDOWN($G724*1.05,0)&gt;=2/3,2/3,IF($G724*1.05-ROUNDDOWN($G724*1.05,0)&gt;=1/3,1/3,0)),ROUNDDOWN($G724*1.05,0)))</f>
        <v>318</v>
      </c>
      <c r="J724" s="56"/>
      <c r="K724" s="49"/>
      <c r="L724" s="50"/>
      <c r="O724" s="46" t="str">
        <f>D724</f>
        <v>TEA</v>
      </c>
    </row>
    <row r="725" spans="1:16" x14ac:dyDescent="0.2">
      <c r="A725" s="44" t="s">
        <v>161</v>
      </c>
      <c r="B725" s="55">
        <v>21840</v>
      </c>
      <c r="C725" s="13" t="s">
        <v>1343</v>
      </c>
      <c r="D725" s="76" t="str">
        <f>P725</f>
        <v>KCA/SDN</v>
      </c>
      <c r="E725" s="47" t="s">
        <v>165</v>
      </c>
      <c r="F725" s="48"/>
      <c r="G725" s="69">
        <v>319</v>
      </c>
      <c r="H725" s="47">
        <f>IF(LEFT(E725,2)="DH",1,IF(LEFT(E725,2)="CA",2,IF(LEFT(E725,2)="1B",3,IF(LEFT(E725,2)="2B",4,IF(LEFT(E725,2)="3B",5,IF(LEFT(E725,2)="SS",6,IF(LEFT(E725,2)="LF",7,IF(LEFT(E725,2)="CF",8,IF(LEFT(E725,2)="RF",9,IF(LEFT(E725,2)="SP",10,IF(LEFT(E725,2)="RP",11,12)))))))))))</f>
        <v>2</v>
      </c>
      <c r="I725" s="53">
        <f>IF($G725="NC","NC",IF(OR(LEFT(E725,2)="RP",LEFT(E725,2)="SP"),ROUNDDOWN($G725*1.05,0)+IF($G725*1.05-ROUNDDOWN($G725*1.05,0)&gt;=2/3,2/3,IF($G725*1.05-ROUNDDOWN($G725*1.05,0)&gt;=1/3,1/3,0)),ROUNDDOWN($G725*1.05,0)))</f>
        <v>334</v>
      </c>
      <c r="J725" s="56"/>
      <c r="K725" s="49"/>
      <c r="L725" s="50"/>
      <c r="O725" s="46" t="str">
        <f>D725</f>
        <v>KCA/SDN</v>
      </c>
      <c r="P725" s="46" t="s">
        <v>250</v>
      </c>
    </row>
    <row r="726" spans="1:16" x14ac:dyDescent="0.2">
      <c r="A726" s="55" t="s">
        <v>161</v>
      </c>
      <c r="B726" s="55">
        <v>25643</v>
      </c>
      <c r="C726" s="13" t="s">
        <v>1606</v>
      </c>
      <c r="D726" s="84" t="s">
        <v>14</v>
      </c>
      <c r="E726" s="51" t="s">
        <v>165</v>
      </c>
      <c r="F726" s="52"/>
      <c r="G726" s="69">
        <v>49</v>
      </c>
      <c r="H726" s="51">
        <f>IF(LEFT(E726,2)="DH",1,IF(LEFT(E726,2)="CA",2,IF(LEFT(E726,2)="1B",3,IF(LEFT(E726,2)="2B",4,IF(LEFT(E726,2)="3B",5,IF(LEFT(E726,2)="SS",6,IF(LEFT(E726,2)="LF",7,IF(LEFT(E726,2)="CF",8,IF(LEFT(E726,2)="RF",9,IF(LEFT(E726,2)="SP",10,IF(LEFT(E726,2)="RP",11,12)))))))))))</f>
        <v>2</v>
      </c>
      <c r="I726" s="53">
        <f>IF($G726="NC","NC",IF(OR(LEFT(E726,2)="RP",LEFT(E726,2)="SP"),ROUNDDOWN($G726*1.05,0)+IF($G726*1.05-ROUNDDOWN($G726*1.05,0)&gt;=2/3,2/3,IF($G726*1.05-ROUNDDOWN($G726*1.05,0)&gt;=1/3,1/3,0)),ROUNDDOWN($G726*1.05,0)))</f>
        <v>51</v>
      </c>
      <c r="J726" s="56"/>
      <c r="K726" s="48"/>
      <c r="L726" s="50"/>
      <c r="O726" s="46" t="str">
        <f>D726</f>
        <v>WAN</v>
      </c>
    </row>
    <row r="727" spans="1:16" x14ac:dyDescent="0.2">
      <c r="A727" s="55" t="s">
        <v>161</v>
      </c>
      <c r="B727" s="55">
        <v>31354</v>
      </c>
      <c r="C727" s="13" t="s">
        <v>1971</v>
      </c>
      <c r="D727" s="84" t="s">
        <v>19</v>
      </c>
      <c r="E727" s="47" t="s">
        <v>165</v>
      </c>
      <c r="F727" s="48"/>
      <c r="G727" s="69">
        <v>45</v>
      </c>
      <c r="H727" s="47">
        <f>IF(LEFT(E727,2)="DH",1,IF(LEFT(E727,2)="CA",2,IF(LEFT(E727,2)="1B",3,IF(LEFT(E727,2)="2B",4,IF(LEFT(E727,2)="3B",5,IF(LEFT(E727,2)="SS",6,IF(LEFT(E727,2)="LF",7,IF(LEFT(E727,2)="CF",8,IF(LEFT(E727,2)="RF",9,IF(LEFT(E727,2)="SP",10,IF(LEFT(E727,2)="RP",11,12)))))))))))</f>
        <v>2</v>
      </c>
      <c r="I727" s="53">
        <f>IF($G727="NC","NC",IF(OR(LEFT(E727,2)="RP",LEFT(E727,2)="SP"),ROUNDDOWN($G727*1.05,0)+IF($G727*1.05-ROUNDDOWN($G727*1.05,0)&gt;=2/3,2/3,IF($G727*1.05-ROUNDDOWN($G727*1.05,0)&gt;=1/3,1/3,0)),ROUNDDOWN($G727*1.05,0)))</f>
        <v>47</v>
      </c>
      <c r="J727" s="56"/>
      <c r="K727" s="49"/>
      <c r="L727" s="50"/>
      <c r="O727" s="46" t="str">
        <f>D727</f>
        <v>SLN</v>
      </c>
    </row>
    <row r="728" spans="1:16" x14ac:dyDescent="0.2">
      <c r="A728" s="44" t="s">
        <v>161</v>
      </c>
      <c r="B728" s="55">
        <v>13419</v>
      </c>
      <c r="C728" s="13" t="s">
        <v>714</v>
      </c>
      <c r="D728" s="84" t="s">
        <v>94</v>
      </c>
      <c r="E728" s="47" t="s">
        <v>4</v>
      </c>
      <c r="F728" s="48"/>
      <c r="G728" s="69">
        <v>585</v>
      </c>
      <c r="H728" s="47">
        <f>IF(LEFT(E728,2)="DH",1,IF(LEFT(E728,2)="CA",2,IF(LEFT(E728,2)="1B",3,IF(LEFT(E728,2)="2B",4,IF(LEFT(E728,2)="3B",5,IF(LEFT(E728,2)="SS",6,IF(LEFT(E728,2)="LF",7,IF(LEFT(E728,2)="CF",8,IF(LEFT(E728,2)="RF",9,IF(LEFT(E728,2)="SP",10,IF(LEFT(E728,2)="RP",11,12)))))))))))</f>
        <v>3</v>
      </c>
      <c r="I728" s="53">
        <f>IF($G728="NC","NC",IF(OR(LEFT(E728,2)="RP",LEFT(E728,2)="SP"),ROUNDDOWN($G728*1.05,0)+IF($G728*1.05-ROUNDDOWN($G728*1.05,0)&gt;=2/3,2/3,IF($G728*1.05-ROUNDDOWN($G728*1.05,0)&gt;=1/3,1/3,0)),ROUNDDOWN($G728*1.05,0)))</f>
        <v>614</v>
      </c>
      <c r="J728" s="56"/>
      <c r="K728" s="48"/>
      <c r="L728" s="50"/>
      <c r="O728" s="46" t="str">
        <f>D728</f>
        <v>HOA</v>
      </c>
    </row>
    <row r="729" spans="1:16" x14ac:dyDescent="0.2">
      <c r="A729" s="55" t="s">
        <v>161</v>
      </c>
      <c r="B729" s="55">
        <v>15194</v>
      </c>
      <c r="C729" s="13" t="s">
        <v>803</v>
      </c>
      <c r="D729" s="84" t="s">
        <v>139</v>
      </c>
      <c r="E729" s="51" t="s">
        <v>331</v>
      </c>
      <c r="F729" s="48"/>
      <c r="G729" s="69">
        <v>183</v>
      </c>
      <c r="H729" s="51">
        <f>IF(LEFT(E729,2)="DH",1,IF(LEFT(E729,2)="CA",2,IF(LEFT(E729,2)="1B",3,IF(LEFT(E729,2)="2B",4,IF(LEFT(E729,2)="3B",5,IF(LEFT(E729,2)="SS",6,IF(LEFT(E729,2)="LF",7,IF(LEFT(E729,2)="CF",8,IF(LEFT(E729,2)="RF",9,IF(LEFT(E729,2)="SP",10,IF(LEFT(E729,2)="RP",11,12)))))))))))</f>
        <v>3</v>
      </c>
      <c r="I729" s="53">
        <f>IF($G729="NC","NC",IF(OR(LEFT(E729,2)="RP",LEFT(E729,2)="SP"),ROUNDDOWN($G729*1.05,0)+IF($G729*1.05-ROUNDDOWN($G729*1.05,0)&gt;=2/3,2/3,IF($G729*1.05-ROUNDDOWN($G729*1.05,0)&gt;=1/3,1/3,0)),ROUNDDOWN($G729*1.05,0)))</f>
        <v>192</v>
      </c>
      <c r="J729" s="56"/>
      <c r="K729" s="48"/>
      <c r="L729" s="50"/>
      <c r="O729" s="46" t="str">
        <f>D729</f>
        <v>MLN</v>
      </c>
    </row>
    <row r="730" spans="1:16" x14ac:dyDescent="0.2">
      <c r="A730" s="44" t="s">
        <v>161</v>
      </c>
      <c r="B730" s="55">
        <v>26477</v>
      </c>
      <c r="C730" s="13" t="s">
        <v>1718</v>
      </c>
      <c r="D730" s="84" t="s">
        <v>5</v>
      </c>
      <c r="E730" s="47" t="s">
        <v>4</v>
      </c>
      <c r="F730" s="48"/>
      <c r="G730" s="69">
        <v>364</v>
      </c>
      <c r="H730" s="47">
        <f>IF(LEFT(E730,2)="DH",1,IF(LEFT(E730,2)="CA",2,IF(LEFT(E730,2)="1B",3,IF(LEFT(E730,2)="2B",4,IF(LEFT(E730,2)="3B",5,IF(LEFT(E730,2)="SS",6,IF(LEFT(E730,2)="LF",7,IF(LEFT(E730,2)="CF",8,IF(LEFT(E730,2)="RF",9,IF(LEFT(E730,2)="SP",10,IF(LEFT(E730,2)="RP",11,12)))))))))))</f>
        <v>3</v>
      </c>
      <c r="I730" s="53">
        <f>IF($G730="NC","NC",IF(OR(LEFT(E730,2)="RP",LEFT(E730,2)="SP"),ROUNDDOWN($G730*1.05,0)+IF($G730*1.05-ROUNDDOWN($G730*1.05,0)&gt;=2/3,2/3,IF($G730*1.05-ROUNDDOWN($G730*1.05,0)&gt;=1/3,1/3,0)),ROUNDDOWN($G730*1.05,0)))</f>
        <v>382</v>
      </c>
      <c r="J730" s="56"/>
      <c r="K730" s="49"/>
      <c r="L730" s="50"/>
      <c r="O730" s="46" t="str">
        <f>D730</f>
        <v>PIN</v>
      </c>
    </row>
    <row r="731" spans="1:16" x14ac:dyDescent="0.2">
      <c r="A731" s="44" t="s">
        <v>161</v>
      </c>
      <c r="B731" s="55">
        <v>30028</v>
      </c>
      <c r="C731" s="13" t="s">
        <v>1923</v>
      </c>
      <c r="D731" s="84" t="s">
        <v>73</v>
      </c>
      <c r="E731" s="47" t="s">
        <v>4</v>
      </c>
      <c r="F731" s="48"/>
      <c r="G731" s="69">
        <v>78</v>
      </c>
      <c r="H731" s="47">
        <f>IF(LEFT(E731,2)="DH",1,IF(LEFT(E731,2)="CA",2,IF(LEFT(E731,2)="1B",3,IF(LEFT(E731,2)="2B",4,IF(LEFT(E731,2)="3B",5,IF(LEFT(E731,2)="SS",6,IF(LEFT(E731,2)="LF",7,IF(LEFT(E731,2)="CF",8,IF(LEFT(E731,2)="RF",9,IF(LEFT(E731,2)="SP",10,IF(LEFT(E731,2)="RP",11,12)))))))))))</f>
        <v>3</v>
      </c>
      <c r="I731" s="53">
        <f>IF($G731="NC","NC",IF(OR(LEFT(E731,2)="RP",LEFT(E731,2)="SP"),ROUNDDOWN($G731*1.05,0)+IF($G731*1.05-ROUNDDOWN($G731*1.05,0)&gt;=2/3,2/3,IF($G731*1.05-ROUNDDOWN($G731*1.05,0)&gt;=1/3,1/3,0)),ROUNDDOWN($G731*1.05,0)))</f>
        <v>81</v>
      </c>
      <c r="J731" s="56"/>
      <c r="K731" s="49"/>
      <c r="L731" s="50"/>
      <c r="O731" s="46" t="str">
        <f>D731</f>
        <v>TBA</v>
      </c>
    </row>
    <row r="732" spans="1:16" x14ac:dyDescent="0.2">
      <c r="A732" s="55" t="s">
        <v>161</v>
      </c>
      <c r="B732" s="55">
        <v>18036</v>
      </c>
      <c r="C732" s="13" t="s">
        <v>988</v>
      </c>
      <c r="D732" s="84" t="s">
        <v>11</v>
      </c>
      <c r="E732" s="51" t="s">
        <v>6</v>
      </c>
      <c r="F732" s="48"/>
      <c r="G732" s="69">
        <v>419</v>
      </c>
      <c r="H732" s="51">
        <f>IF(LEFT(E732,2)="DH",1,IF(LEFT(E732,2)="CA",2,IF(LEFT(E732,2)="1B",3,IF(LEFT(E732,2)="2B",4,IF(LEFT(E732,2)="3B",5,IF(LEFT(E732,2)="SS",6,IF(LEFT(E732,2)="LF",7,IF(LEFT(E732,2)="CF",8,IF(LEFT(E732,2)="RF",9,IF(LEFT(E732,2)="SP",10,IF(LEFT(E732,2)="RP",11,12)))))))))))</f>
        <v>4</v>
      </c>
      <c r="I732" s="53">
        <f>IF($G732="NC","NC",IF(OR(LEFT(E732,2)="RP",LEFT(E732,2)="SP"),ROUNDDOWN($G732*1.05,0)+IF($G732*1.05-ROUNDDOWN($G732*1.05,0)&gt;=2/3,2/3,IF($G732*1.05-ROUNDDOWN($G732*1.05,0)&gt;=1/3,1/3,0)),ROUNDDOWN($G732*1.05,0)))</f>
        <v>439</v>
      </c>
      <c r="J732" s="56"/>
      <c r="K732" s="48"/>
      <c r="L732" s="50"/>
      <c r="O732" s="46" t="str">
        <f>D732</f>
        <v>SDN</v>
      </c>
    </row>
    <row r="733" spans="1:16" x14ac:dyDescent="0.2">
      <c r="A733" s="55" t="s">
        <v>161</v>
      </c>
      <c r="B733" s="55">
        <v>12552</v>
      </c>
      <c r="C733" s="13" t="s">
        <v>668</v>
      </c>
      <c r="D733" s="76" t="str">
        <f>P733</f>
        <v>ARN/SEA</v>
      </c>
      <c r="E733" s="47" t="s">
        <v>8</v>
      </c>
      <c r="F733" s="48"/>
      <c r="G733" s="69">
        <v>588</v>
      </c>
      <c r="H733" s="47">
        <f>IF(LEFT(E733,2)="DH",1,IF(LEFT(E733,2)="CA",2,IF(LEFT(E733,2)="1B",3,IF(LEFT(E733,2)="2B",4,IF(LEFT(E733,2)="3B",5,IF(LEFT(E733,2)="SS",6,IF(LEFT(E733,2)="LF",7,IF(LEFT(E733,2)="CF",8,IF(LEFT(E733,2)="RF",9,IF(LEFT(E733,2)="SP",10,IF(LEFT(E733,2)="RP",11,12)))))))))))</f>
        <v>5</v>
      </c>
      <c r="I733" s="53">
        <f>IF($G733="NC","NC",IF(OR(LEFT(E733,2)="RP",LEFT(E733,2)="SP"),ROUNDDOWN($G733*1.05,0)+IF($G733*1.05-ROUNDDOWN($G733*1.05,0)&gt;=2/3,2/3,IF($G733*1.05-ROUNDDOWN($G733*1.05,0)&gt;=1/3,1/3,0)),ROUNDDOWN($G733*1.05,0)))</f>
        <v>617</v>
      </c>
      <c r="J733" s="56"/>
      <c r="K733" s="49"/>
      <c r="L733" s="50"/>
      <c r="O733" s="46" t="str">
        <f>D733</f>
        <v>ARN/SEA</v>
      </c>
      <c r="P733" s="46" t="s">
        <v>328</v>
      </c>
    </row>
    <row r="734" spans="1:16" x14ac:dyDescent="0.2">
      <c r="A734" s="55" t="s">
        <v>161</v>
      </c>
      <c r="B734" s="55">
        <v>18015</v>
      </c>
      <c r="C734" s="13" t="s">
        <v>986</v>
      </c>
      <c r="D734" s="84" t="s">
        <v>14</v>
      </c>
      <c r="E734" s="47" t="s">
        <v>8</v>
      </c>
      <c r="F734" s="48"/>
      <c r="G734" s="69">
        <v>193</v>
      </c>
      <c r="H734" s="47">
        <f>IF(LEFT(E734,2)="DH",1,IF(LEFT(E734,2)="CA",2,IF(LEFT(E734,2)="1B",3,IF(LEFT(E734,2)="2B",4,IF(LEFT(E734,2)="3B",5,IF(LEFT(E734,2)="SS",6,IF(LEFT(E734,2)="LF",7,IF(LEFT(E734,2)="CF",8,IF(LEFT(E734,2)="RF",9,IF(LEFT(E734,2)="SP",10,IF(LEFT(E734,2)="RP",11,12)))))))))))</f>
        <v>5</v>
      </c>
      <c r="I734" s="53">
        <f>IF($G734="NC","NC",IF(OR(LEFT(E734,2)="RP",LEFT(E734,2)="SP"),ROUNDDOWN($G734*1.05,0)+IF($G734*1.05-ROUNDDOWN($G734*1.05,0)&gt;=2/3,2/3,IF($G734*1.05-ROUNDDOWN($G734*1.05,0)&gt;=1/3,1/3,0)),ROUNDDOWN($G734*1.05,0)))</f>
        <v>202</v>
      </c>
      <c r="J734" s="56"/>
      <c r="K734" s="49"/>
      <c r="L734" s="50"/>
      <c r="O734" s="46" t="str">
        <f>D734</f>
        <v>WAN</v>
      </c>
    </row>
    <row r="735" spans="1:16" x14ac:dyDescent="0.2">
      <c r="A735" s="55" t="s">
        <v>161</v>
      </c>
      <c r="B735" s="55">
        <v>27963</v>
      </c>
      <c r="C735" s="13" t="s">
        <v>1834</v>
      </c>
      <c r="D735" s="84" t="s">
        <v>140</v>
      </c>
      <c r="E735" s="47" t="s">
        <v>339</v>
      </c>
      <c r="F735" s="48"/>
      <c r="G735" s="69">
        <v>54</v>
      </c>
      <c r="H735" s="47">
        <f>IF(LEFT(E735,2)="DH",1,IF(LEFT(E735,2)="CA",2,IF(LEFT(E735,2)="1B",3,IF(LEFT(E735,2)="2B",4,IF(LEFT(E735,2)="3B",5,IF(LEFT(E735,2)="SS",6,IF(LEFT(E735,2)="LF",7,IF(LEFT(E735,2)="CF",8,IF(LEFT(E735,2)="RF",9,IF(LEFT(E735,2)="SP",10,IF(LEFT(E735,2)="RP",11,12)))))))))))</f>
        <v>5</v>
      </c>
      <c r="I735" s="53">
        <f>IF($G735="NC","NC",IF(OR(LEFT(E735,2)="RP",LEFT(E735,2)="SP"),ROUNDDOWN($G735*1.05,0)+IF($G735*1.05-ROUNDDOWN($G735*1.05,0)&gt;=2/3,2/3,IF($G735*1.05-ROUNDDOWN($G735*1.05,0)&gt;=1/3,1/3,0)),ROUNDDOWN($G735*1.05,0)))</f>
        <v>56</v>
      </c>
      <c r="J735" s="56"/>
      <c r="K735" s="49"/>
      <c r="L735" s="50"/>
      <c r="O735" s="46" t="str">
        <f>D735</f>
        <v>MMN</v>
      </c>
    </row>
    <row r="736" spans="1:16" x14ac:dyDescent="0.2">
      <c r="A736" s="55" t="s">
        <v>161</v>
      </c>
      <c r="B736" s="55">
        <v>29634</v>
      </c>
      <c r="C736" s="13" t="s">
        <v>1883</v>
      </c>
      <c r="D736" s="76" t="str">
        <f>P736</f>
        <v>TOA/SDN</v>
      </c>
      <c r="E736" s="51" t="s">
        <v>133</v>
      </c>
      <c r="F736" s="48"/>
      <c r="G736" s="69">
        <v>129</v>
      </c>
      <c r="H736" s="47">
        <f>IF(LEFT(E736,2)="DH",1,IF(LEFT(E736,2)="CA",2,IF(LEFT(E736,2)="1B",3,IF(LEFT(E736,2)="2B",4,IF(LEFT(E736,2)="3B",5,IF(LEFT(E736,2)="SS",6,IF(LEFT(E736,2)="LF",7,IF(LEFT(E736,2)="CF",8,IF(LEFT(E736,2)="RF",9,IF(LEFT(E736,2)="SP",10,IF(LEFT(E736,2)="RP",11,12)))))))))))</f>
        <v>5</v>
      </c>
      <c r="I736" s="53">
        <f>IF($G736="NC","NC",IF(OR(LEFT(E736,2)="RP",LEFT(E736,2)="SP"),ROUNDDOWN($G736*1.05,0)+IF($G736*1.05-ROUNDDOWN($G736*1.05,0)&gt;=2/3,2/3,IF($G736*1.05-ROUNDDOWN($G736*1.05,0)&gt;=1/3,1/3,0)),ROUNDDOWN($G736*1.05,0)))</f>
        <v>135</v>
      </c>
      <c r="J736" s="56"/>
      <c r="K736" s="48"/>
      <c r="L736" s="50"/>
      <c r="O736" s="46" t="str">
        <f>D736</f>
        <v>TOA/SDN</v>
      </c>
      <c r="P736" s="46" t="s">
        <v>513</v>
      </c>
    </row>
    <row r="737" spans="1:15" x14ac:dyDescent="0.2">
      <c r="A737" s="44" t="s">
        <v>161</v>
      </c>
      <c r="B737" s="55">
        <v>12161</v>
      </c>
      <c r="C737" s="13" t="s">
        <v>659</v>
      </c>
      <c r="D737" s="84" t="s">
        <v>11</v>
      </c>
      <c r="E737" s="47" t="s">
        <v>9</v>
      </c>
      <c r="F737" s="48"/>
      <c r="G737" s="69">
        <v>491</v>
      </c>
      <c r="H737" s="47">
        <f>IF(LEFT(E737,2)="DH",1,IF(LEFT(E737,2)="CA",2,IF(LEFT(E737,2)="1B",3,IF(LEFT(E737,2)="2B",4,IF(LEFT(E737,2)="3B",5,IF(LEFT(E737,2)="SS",6,IF(LEFT(E737,2)="LF",7,IF(LEFT(E737,2)="CF",8,IF(LEFT(E737,2)="RF",9,IF(LEFT(E737,2)="SP",10,IF(LEFT(E737,2)="RP",11,12)))))))))))</f>
        <v>6</v>
      </c>
      <c r="I737" s="53">
        <f>IF($G737="NC","NC",IF(OR(LEFT(E737,2)="RP",LEFT(E737,2)="SP"),ROUNDDOWN($G737*1.05,0)+IF($G737*1.05-ROUNDDOWN($G737*1.05,0)&gt;=2/3,2/3,IF($G737*1.05-ROUNDDOWN($G737*1.05,0)&gt;=1/3,1/3,0)),ROUNDDOWN($G737*1.05,0)))</f>
        <v>515</v>
      </c>
      <c r="J737" s="56"/>
      <c r="K737" s="49"/>
      <c r="L737" s="50"/>
      <c r="O737" s="46" t="str">
        <f>D737</f>
        <v>SDN</v>
      </c>
    </row>
    <row r="738" spans="1:15" x14ac:dyDescent="0.2">
      <c r="A738" s="44" t="s">
        <v>161</v>
      </c>
      <c r="B738" s="55">
        <v>10815</v>
      </c>
      <c r="C738" s="13" t="s">
        <v>617</v>
      </c>
      <c r="D738" s="84" t="s">
        <v>17</v>
      </c>
      <c r="E738" s="47" t="s">
        <v>10</v>
      </c>
      <c r="F738" s="48"/>
      <c r="G738" s="69">
        <v>318</v>
      </c>
      <c r="H738" s="47">
        <f>IF(LEFT(E738,2)="DH",1,IF(LEFT(E738,2)="CA",2,IF(LEFT(E738,2)="1B",3,IF(LEFT(E738,2)="2B",4,IF(LEFT(E738,2)="3B",5,IF(LEFT(E738,2)="SS",6,IF(LEFT(E738,2)="LF",7,IF(LEFT(E738,2)="CF",8,IF(LEFT(E738,2)="RF",9,IF(LEFT(E738,2)="SP",10,IF(LEFT(E738,2)="RP",11,12)))))))))))</f>
        <v>7</v>
      </c>
      <c r="I738" s="53">
        <f>IF($G738="NC","NC",IF(OR(LEFT(E738,2)="RP",LEFT(E738,2)="SP"),ROUNDDOWN($G738*1.05,0)+IF($G738*1.05-ROUNDDOWN($G738*1.05,0)&gt;=2/3,2/3,IF($G738*1.05-ROUNDDOWN($G738*1.05,0)&gt;=1/3,1/3,0)),ROUNDDOWN($G738*1.05,0)))</f>
        <v>333</v>
      </c>
      <c r="J738" s="56"/>
      <c r="K738" s="49"/>
      <c r="L738" s="50"/>
      <c r="O738" s="46" t="str">
        <f>D738</f>
        <v>ATN</v>
      </c>
    </row>
    <row r="739" spans="1:15" x14ac:dyDescent="0.2">
      <c r="A739" s="44" t="s">
        <v>161</v>
      </c>
      <c r="B739" s="55">
        <v>11445</v>
      </c>
      <c r="C739" s="13" t="s">
        <v>629</v>
      </c>
      <c r="D739" s="84" t="s">
        <v>24</v>
      </c>
      <c r="E739" s="51" t="s">
        <v>10</v>
      </c>
      <c r="F739" s="52"/>
      <c r="G739" s="69">
        <v>113</v>
      </c>
      <c r="H739" s="51">
        <f>IF(LEFT(E739,2)="DH",1,IF(LEFT(E739,2)="CA",2,IF(LEFT(E739,2)="1B",3,IF(LEFT(E739,2)="2B",4,IF(LEFT(E739,2)="3B",5,IF(LEFT(E739,2)="SS",6,IF(LEFT(E739,2)="LF",7,IF(LEFT(E739,2)="CF",8,IF(LEFT(E739,2)="RF",9,IF(LEFT(E739,2)="SP",10,IF(LEFT(E739,2)="RP",11,12)))))))))))</f>
        <v>7</v>
      </c>
      <c r="I739" s="53">
        <f>IF($G739="NC","NC",IF(OR(LEFT(E739,2)="RP",LEFT(E739,2)="SP"),ROUNDDOWN($G739*1.05,0)+IF($G739*1.05-ROUNDDOWN($G739*1.05,0)&gt;=2/3,2/3,IF($G739*1.05-ROUNDDOWN($G739*1.05,0)&gt;=1/3,1/3,0)),ROUNDDOWN($G739*1.05,0)))</f>
        <v>118</v>
      </c>
      <c r="J739" s="56"/>
      <c r="K739" s="48"/>
      <c r="L739" s="50"/>
      <c r="O739" s="46" t="str">
        <f>D739</f>
        <v>KCA</v>
      </c>
    </row>
    <row r="740" spans="1:15" x14ac:dyDescent="0.2">
      <c r="A740" s="55" t="s">
        <v>161</v>
      </c>
      <c r="B740" s="55">
        <v>31583</v>
      </c>
      <c r="C740" s="13" t="s">
        <v>1998</v>
      </c>
      <c r="D740" s="84" t="s">
        <v>94</v>
      </c>
      <c r="E740" s="51" t="s">
        <v>105</v>
      </c>
      <c r="F740" s="48"/>
      <c r="G740" s="69">
        <v>47</v>
      </c>
      <c r="H740" s="51">
        <f>IF(LEFT(E740,2)="DH",1,IF(LEFT(E740,2)="CA",2,IF(LEFT(E740,2)="1B",3,IF(LEFT(E740,2)="2B",4,IF(LEFT(E740,2)="3B",5,IF(LEFT(E740,2)="SS",6,IF(LEFT(E740,2)="LF",7,IF(LEFT(E740,2)="CF",8,IF(LEFT(E740,2)="RF",9,IF(LEFT(E740,2)="SP",10,IF(LEFT(E740,2)="RP",11,12)))))))))))</f>
        <v>7</v>
      </c>
      <c r="I740" s="53">
        <f>IF($G740="NC","NC",IF(OR(LEFT(E740,2)="RP",LEFT(E740,2)="SP"),ROUNDDOWN($G740*1.05,0)+IF($G740*1.05-ROUNDDOWN($G740*1.05,0)&gt;=2/3,2/3,IF($G740*1.05-ROUNDDOWN($G740*1.05,0)&gt;=1/3,1/3,0)),ROUNDDOWN($G740*1.05,0)))</f>
        <v>49</v>
      </c>
      <c r="J740" s="56"/>
      <c r="K740" s="48"/>
      <c r="L740" s="50"/>
      <c r="O740" s="46" t="str">
        <f>D740</f>
        <v>HOA</v>
      </c>
    </row>
    <row r="741" spans="1:15" x14ac:dyDescent="0.2">
      <c r="A741" s="55" t="s">
        <v>161</v>
      </c>
      <c r="B741" s="55">
        <v>11489</v>
      </c>
      <c r="C741" s="13" t="s">
        <v>632</v>
      </c>
      <c r="D741" s="84" t="s">
        <v>63</v>
      </c>
      <c r="E741" s="47" t="s">
        <v>525</v>
      </c>
      <c r="F741" s="48"/>
      <c r="G741" s="69">
        <v>295</v>
      </c>
      <c r="H741" s="47">
        <f>IF(LEFT(E741,2)="DH",1,IF(LEFT(E741,2)="CA",2,IF(LEFT(E741,2)="1B",3,IF(LEFT(E741,2)="2B",4,IF(LEFT(E741,2)="3B",5,IF(LEFT(E741,2)="SS",6,IF(LEFT(E741,2)="LF",7,IF(LEFT(E741,2)="CF",8,IF(LEFT(E741,2)="RF",9,IF(LEFT(E741,2)="SP",10,IF(LEFT(E741,2)="RP",11,12)))))))))))</f>
        <v>8</v>
      </c>
      <c r="I741" s="53">
        <f>IF($G741="NC","NC",IF(OR(LEFT(E741,2)="RP",LEFT(E741,2)="SP"),ROUNDDOWN($G741*1.05,0)+IF($G741*1.05-ROUNDDOWN($G741*1.05,0)&gt;=2/3,2/3,IF($G741*1.05-ROUNDDOWN($G741*1.05,0)&gt;=1/3,1/3,0)),ROUNDDOWN($G741*1.05,0)))</f>
        <v>309</v>
      </c>
      <c r="J741" s="56"/>
      <c r="K741" s="48"/>
      <c r="L741" s="50"/>
      <c r="O741" s="46" t="str">
        <f>D741</f>
        <v>CHA</v>
      </c>
    </row>
    <row r="742" spans="1:15" x14ac:dyDescent="0.2">
      <c r="A742" s="44" t="s">
        <v>161</v>
      </c>
      <c r="B742" s="55">
        <v>29490</v>
      </c>
      <c r="C742" s="13" t="s">
        <v>1855</v>
      </c>
      <c r="D742" s="84" t="s">
        <v>11</v>
      </c>
      <c r="E742" s="47" t="s">
        <v>20</v>
      </c>
      <c r="F742" s="48"/>
      <c r="G742" s="69">
        <v>440</v>
      </c>
      <c r="H742" s="47">
        <f>IF(LEFT(E742,2)="DH",1,IF(LEFT(E742,2)="CA",2,IF(LEFT(E742,2)="1B",3,IF(LEFT(E742,2)="2B",4,IF(LEFT(E742,2)="3B",5,IF(LEFT(E742,2)="SS",6,IF(LEFT(E742,2)="LF",7,IF(LEFT(E742,2)="CF",8,IF(LEFT(E742,2)="RF",9,IF(LEFT(E742,2)="SP",10,IF(LEFT(E742,2)="RP",11,12)))))))))))</f>
        <v>8</v>
      </c>
      <c r="I742" s="53">
        <f>IF($G742="NC","NC",IF(OR(LEFT(E742,2)="RP",LEFT(E742,2)="SP"),ROUNDDOWN($G742*1.05,0)+IF($G742*1.05-ROUNDDOWN($G742*1.05,0)&gt;=2/3,2/3,IF($G742*1.05-ROUNDDOWN($G742*1.05,0)&gt;=1/3,1/3,0)),ROUNDDOWN($G742*1.05,0)))</f>
        <v>462</v>
      </c>
      <c r="J742" s="56"/>
      <c r="K742" s="49"/>
      <c r="L742" s="50"/>
      <c r="O742" s="46" t="str">
        <f>D742</f>
        <v>SDN</v>
      </c>
    </row>
    <row r="743" spans="1:15" x14ac:dyDescent="0.2">
      <c r="A743" s="55" t="s">
        <v>161</v>
      </c>
      <c r="B743" s="55">
        <v>19709</v>
      </c>
      <c r="C743" s="13" t="s">
        <v>1128</v>
      </c>
      <c r="D743" s="84" t="s">
        <v>11</v>
      </c>
      <c r="E743" s="47" t="s">
        <v>12</v>
      </c>
      <c r="F743" s="48"/>
      <c r="G743" s="69">
        <v>594</v>
      </c>
      <c r="H743" s="47">
        <f>IF(LEFT(E743,2)="DH",1,IF(LEFT(E743,2)="CA",2,IF(LEFT(E743,2)="1B",3,IF(LEFT(E743,2)="2B",4,IF(LEFT(E743,2)="3B",5,IF(LEFT(E743,2)="SS",6,IF(LEFT(E743,2)="LF",7,IF(LEFT(E743,2)="CF",8,IF(LEFT(E743,2)="RF",9,IF(LEFT(E743,2)="SP",10,IF(LEFT(E743,2)="RP",11,12)))))))))))</f>
        <v>9</v>
      </c>
      <c r="I743" s="53">
        <f>IF($G743="NC","NC",IF(OR(LEFT(E743,2)="RP",LEFT(E743,2)="SP"),ROUNDDOWN($G743*1.05,0)+IF($G743*1.05-ROUNDDOWN($G743*1.05,0)&gt;=2/3,2/3,IF($G743*1.05-ROUNDDOWN($G743*1.05,0)&gt;=1/3,1/3,0)),ROUNDDOWN($G743*1.05,0)))</f>
        <v>623</v>
      </c>
      <c r="J743" s="56"/>
      <c r="K743" s="49"/>
      <c r="L743" s="50"/>
      <c r="O743" s="46" t="str">
        <f>D743</f>
        <v>SDN</v>
      </c>
    </row>
    <row r="744" spans="1:15" x14ac:dyDescent="0.2">
      <c r="A744" s="55" t="s">
        <v>161</v>
      </c>
      <c r="B744" s="55">
        <v>28552</v>
      </c>
      <c r="C744" s="13" t="s">
        <v>1846</v>
      </c>
      <c r="D744" s="84" t="s">
        <v>64</v>
      </c>
      <c r="E744" s="47" t="s">
        <v>12</v>
      </c>
      <c r="F744" s="48"/>
      <c r="G744" s="69">
        <v>138</v>
      </c>
      <c r="H744" s="47">
        <f>IF(LEFT(E744,2)="DH",1,IF(LEFT(E744,2)="CA",2,IF(LEFT(E744,2)="1B",3,IF(LEFT(E744,2)="2B",4,IF(LEFT(E744,2)="3B",5,IF(LEFT(E744,2)="SS",6,IF(LEFT(E744,2)="LF",7,IF(LEFT(E744,2)="CF",8,IF(LEFT(E744,2)="RF",9,IF(LEFT(E744,2)="SP",10,IF(LEFT(E744,2)="RP",11,12)))))))))))</f>
        <v>9</v>
      </c>
      <c r="I744" s="53">
        <f>IF($G744="NC","NC",IF(OR(LEFT(E744,2)="RP",LEFT(E744,2)="SP"),ROUNDDOWN($G744*1.05,0)+IF($G744*1.05-ROUNDDOWN($G744*1.05,0)&gt;=2/3,2/3,IF($G744*1.05-ROUNDDOWN($G744*1.05,0)&gt;=1/3,1/3,0)),ROUNDDOWN($G744*1.05,0)))</f>
        <v>144</v>
      </c>
      <c r="J744" s="56"/>
      <c r="K744" s="49"/>
      <c r="L744" s="50"/>
      <c r="O744" s="46" t="str">
        <f>D744</f>
        <v>CON</v>
      </c>
    </row>
    <row r="745" spans="1:15" x14ac:dyDescent="0.2">
      <c r="A745" s="55" t="s">
        <v>161</v>
      </c>
      <c r="B745" s="78">
        <v>12730</v>
      </c>
      <c r="C745" s="13" t="s">
        <v>672</v>
      </c>
      <c r="D745" s="82" t="s">
        <v>71</v>
      </c>
      <c r="E745" s="51" t="s">
        <v>527</v>
      </c>
      <c r="F745" s="13">
        <v>26</v>
      </c>
      <c r="G745" s="70">
        <v>165.66</v>
      </c>
      <c r="H745" s="51">
        <f>IF(LEFT(E745,2)="DH",1,IF(LEFT(E745,2)="CA",2,IF(LEFT(E745,2)="1B",3,IF(LEFT(E745,2)="2B",4,IF(LEFT(E745,2)="3B",5,IF(LEFT(E745,2)="SS",6,IF(LEFT(E745,2)="LF",7,IF(LEFT(E745,2)="CF",8,IF(LEFT(E745,2)="RF",9,IF(LEFT(E745,2)="SP",10,IF(LEFT(E745,2)="RP",11,12)))))))))))</f>
        <v>10</v>
      </c>
      <c r="I745" s="53">
        <f>IF($G745="NC","NC",IF(OR(LEFT(E745,2)="RP",LEFT(E745,2)="SP"),ROUNDDOWN($G745*1.05,0)+IF($G745*1.05-ROUNDDOWN($G745*1.05,0)&gt;=2/3,2/3,IF($G745*1.05-ROUNDDOWN($G745*1.05,0)&gt;=1/3,1/3,0)),ROUNDDOWN($G745*1.05,0)))</f>
        <v>173.66666666666666</v>
      </c>
      <c r="J745" s="56"/>
      <c r="K745" s="48"/>
      <c r="L745" s="50"/>
      <c r="O745" s="46" t="str">
        <f>D745</f>
        <v>CIN</v>
      </c>
    </row>
    <row r="746" spans="1:15" x14ac:dyDescent="0.2">
      <c r="A746" s="55" t="s">
        <v>161</v>
      </c>
      <c r="B746" s="78">
        <v>15488</v>
      </c>
      <c r="C746" s="13" t="s">
        <v>817</v>
      </c>
      <c r="D746" s="82" t="s">
        <v>64</v>
      </c>
      <c r="E746" s="51" t="s">
        <v>527</v>
      </c>
      <c r="F746" s="13">
        <v>23</v>
      </c>
      <c r="G746" s="70">
        <v>130</v>
      </c>
      <c r="H746" s="47">
        <f>IF(LEFT(E746,2)="DH",1,IF(LEFT(E746,2)="CA",2,IF(LEFT(E746,2)="1B",3,IF(LEFT(E746,2)="2B",4,IF(LEFT(E746,2)="3B",5,IF(LEFT(E746,2)="SS",6,IF(LEFT(E746,2)="LF",7,IF(LEFT(E746,2)="CF",8,IF(LEFT(E746,2)="RF",9,IF(LEFT(E746,2)="SP",10,IF(LEFT(E746,2)="RP",11,12)))))))))))</f>
        <v>10</v>
      </c>
      <c r="I746" s="53">
        <f>IF($G746="NC","NC",IF(OR(LEFT(E746,2)="RP",LEFT(E746,2)="SP"),ROUNDDOWN($G746*1.05,0)+IF($G746*1.05-ROUNDDOWN($G746*1.05,0)&gt;=2/3,2/3,IF($G746*1.05-ROUNDDOWN($G746*1.05,0)&gt;=1/3,1/3,0)),ROUNDDOWN($G746*1.05,0)))</f>
        <v>136.33333333333334</v>
      </c>
      <c r="J746" s="56"/>
      <c r="K746" s="49"/>
      <c r="L746" s="50"/>
      <c r="O746" s="46" t="str">
        <f>D746</f>
        <v>CON</v>
      </c>
    </row>
    <row r="747" spans="1:15" x14ac:dyDescent="0.2">
      <c r="A747" s="55" t="s">
        <v>161</v>
      </c>
      <c r="B747" s="78">
        <v>15873</v>
      </c>
      <c r="C747" s="13" t="s">
        <v>839</v>
      </c>
      <c r="D747" s="82" t="s">
        <v>22</v>
      </c>
      <c r="E747" s="47" t="s">
        <v>527</v>
      </c>
      <c r="F747" s="13">
        <v>12</v>
      </c>
      <c r="G747" s="70">
        <v>60.66</v>
      </c>
      <c r="H747" s="47">
        <f>IF(LEFT(E747,2)="DH",1,IF(LEFT(E747,2)="CA",2,IF(LEFT(E747,2)="1B",3,IF(LEFT(E747,2)="2B",4,IF(LEFT(E747,2)="3B",5,IF(LEFT(E747,2)="SS",6,IF(LEFT(E747,2)="LF",7,IF(LEFT(E747,2)="CF",8,IF(LEFT(E747,2)="RF",9,IF(LEFT(E747,2)="SP",10,IF(LEFT(E747,2)="RP",11,12)))))))))))</f>
        <v>10</v>
      </c>
      <c r="I747" s="53">
        <f>IF($G747="NC","NC",IF(OR(LEFT(E747,2)="RP",LEFT(E747,2)="SP"),ROUNDDOWN($G747*1.05,0)+IF($G747*1.05-ROUNDDOWN($G747*1.05,0)&gt;=2/3,2/3,IF($G747*1.05-ROUNDDOWN($G747*1.05,0)&gt;=1/3,1/3,0)),ROUNDDOWN($G747*1.05,0)))</f>
        <v>63.666666666666664</v>
      </c>
      <c r="J747" s="56"/>
      <c r="K747" s="49"/>
      <c r="L747" s="50"/>
      <c r="O747" s="46" t="str">
        <f>D747</f>
        <v>NYN</v>
      </c>
    </row>
    <row r="748" spans="1:15" x14ac:dyDescent="0.2">
      <c r="A748" s="44" t="s">
        <v>161</v>
      </c>
      <c r="B748" s="78">
        <v>22201</v>
      </c>
      <c r="C748" s="13" t="s">
        <v>1372</v>
      </c>
      <c r="D748" s="82" t="s">
        <v>14</v>
      </c>
      <c r="E748" s="47" t="s">
        <v>13</v>
      </c>
      <c r="F748" s="13">
        <v>30</v>
      </c>
      <c r="G748" s="70">
        <v>159.66</v>
      </c>
      <c r="H748" s="47">
        <f>IF(LEFT(E748,2)="DH",1,IF(LEFT(E748,2)="CA",2,IF(LEFT(E748,2)="1B",3,IF(LEFT(E748,2)="2B",4,IF(LEFT(E748,2)="3B",5,IF(LEFT(E748,2)="SS",6,IF(LEFT(E748,2)="LF",7,IF(LEFT(E748,2)="CF",8,IF(LEFT(E748,2)="RF",9,IF(LEFT(E748,2)="SP",10,IF(LEFT(E748,2)="RP",11,12)))))))))))</f>
        <v>10</v>
      </c>
      <c r="I748" s="53">
        <f>IF($G748="NC","NC",IF(OR(LEFT(E748,2)="RP",LEFT(E748,2)="SP"),ROUNDDOWN($G748*1.05,0)+IF($G748*1.05-ROUNDDOWN($G748*1.05,0)&gt;=2/3,2/3,IF($G748*1.05-ROUNDDOWN($G748*1.05,0)&gt;=1/3,1/3,0)),ROUNDDOWN($G748*1.05,0)))</f>
        <v>167.33333333333334</v>
      </c>
      <c r="J748" s="56"/>
      <c r="K748" s="48"/>
      <c r="L748" s="50"/>
      <c r="O748" s="46" t="str">
        <f>D748</f>
        <v>WAN</v>
      </c>
    </row>
    <row r="749" spans="1:15" x14ac:dyDescent="0.2">
      <c r="A749" s="44" t="s">
        <v>161</v>
      </c>
      <c r="B749" s="78">
        <v>25377</v>
      </c>
      <c r="C749" s="13" t="s">
        <v>1575</v>
      </c>
      <c r="D749" s="82" t="s">
        <v>71</v>
      </c>
      <c r="E749" s="47" t="s">
        <v>13</v>
      </c>
      <c r="F749" s="13">
        <v>32</v>
      </c>
      <c r="G749" s="70">
        <v>169.66</v>
      </c>
      <c r="H749" s="47">
        <f>IF(LEFT(E749,2)="DH",1,IF(LEFT(E749,2)="CA",2,IF(LEFT(E749,2)="1B",3,IF(LEFT(E749,2)="2B",4,IF(LEFT(E749,2)="3B",5,IF(LEFT(E749,2)="SS",6,IF(LEFT(E749,2)="LF",7,IF(LEFT(E749,2)="CF",8,IF(LEFT(E749,2)="RF",9,IF(LEFT(E749,2)="SP",10,IF(LEFT(E749,2)="RP",11,12)))))))))))</f>
        <v>10</v>
      </c>
      <c r="I749" s="53">
        <f>IF($G749="NC","NC",IF(OR(LEFT(E749,2)="RP",LEFT(E749,2)="SP"),ROUNDDOWN($G749*1.05,0)+IF($G749*1.05-ROUNDDOWN($G749*1.05,0)&gt;=2/3,2/3,IF($G749*1.05-ROUNDDOWN($G749*1.05,0)&gt;=1/3,1/3,0)),ROUNDDOWN($G749*1.05,0)))</f>
        <v>178</v>
      </c>
      <c r="J749" s="56"/>
      <c r="K749" s="49"/>
      <c r="L749" s="50"/>
      <c r="O749" s="46" t="str">
        <f>D749</f>
        <v>CIN</v>
      </c>
    </row>
    <row r="750" spans="1:15" x14ac:dyDescent="0.2">
      <c r="A750" s="55" t="s">
        <v>161</v>
      </c>
      <c r="B750" s="78">
        <v>26108</v>
      </c>
      <c r="C750" s="13" t="s">
        <v>1659</v>
      </c>
      <c r="D750" s="82" t="s">
        <v>19</v>
      </c>
      <c r="E750" s="47" t="s">
        <v>13</v>
      </c>
      <c r="F750" s="13">
        <v>31</v>
      </c>
      <c r="G750" s="70">
        <v>162.66</v>
      </c>
      <c r="H750" s="51">
        <f>IF(LEFT(E750,2)="DH",1,IF(LEFT(E750,2)="CA",2,IF(LEFT(E750,2)="1B",3,IF(LEFT(E750,2)="2B",4,IF(LEFT(E750,2)="3B",5,IF(LEFT(E750,2)="SS",6,IF(LEFT(E750,2)="LF",7,IF(LEFT(E750,2)="CF",8,IF(LEFT(E750,2)="RF",9,IF(LEFT(E750,2)="SP",10,IF(LEFT(E750,2)="RP",11,12)))))))))))</f>
        <v>10</v>
      </c>
      <c r="I750" s="53">
        <f>IF($G750="NC","NC",IF(OR(LEFT(E750,2)="RP",LEFT(E750,2)="SP"),ROUNDDOWN($G750*1.05,0)+IF($G750*1.05-ROUNDDOWN($G750*1.05,0)&gt;=2/3,2/3,IF($G750*1.05-ROUNDDOWN($G750*1.05,0)&gt;=1/3,1/3,0)),ROUNDDOWN($G750*1.05,0)))</f>
        <v>170.66666666666666</v>
      </c>
      <c r="J750" s="56"/>
      <c r="K750" s="48"/>
      <c r="L750" s="50"/>
      <c r="O750" s="46" t="str">
        <f>D750</f>
        <v>SLN</v>
      </c>
    </row>
    <row r="751" spans="1:15" x14ac:dyDescent="0.2">
      <c r="A751" s="55" t="s">
        <v>161</v>
      </c>
      <c r="B751" s="78">
        <v>26221</v>
      </c>
      <c r="C751" s="13" t="s">
        <v>1677</v>
      </c>
      <c r="D751" s="82" t="s">
        <v>73</v>
      </c>
      <c r="E751" s="47" t="s">
        <v>13</v>
      </c>
      <c r="F751" s="13">
        <v>31</v>
      </c>
      <c r="G751" s="70">
        <v>167.66</v>
      </c>
      <c r="H751" s="47">
        <f>IF(LEFT(E751,2)="DH",1,IF(LEFT(E751,2)="CA",2,IF(LEFT(E751,2)="1B",3,IF(LEFT(E751,2)="2B",4,IF(LEFT(E751,2)="3B",5,IF(LEFT(E751,2)="SS",6,IF(LEFT(E751,2)="LF",7,IF(LEFT(E751,2)="CF",8,IF(LEFT(E751,2)="RF",9,IF(LEFT(E751,2)="SP",10,IF(LEFT(E751,2)="RP",11,12)))))))))))</f>
        <v>10</v>
      </c>
      <c r="I751" s="53">
        <f>IF($G751="NC","NC",IF(OR(LEFT(E751,2)="RP",LEFT(E751,2)="SP"),ROUNDDOWN($G751*1.05,0)+IF($G751*1.05-ROUNDDOWN($G751*1.05,0)&gt;=2/3,2/3,IF($G751*1.05-ROUNDDOWN($G751*1.05,0)&gt;=1/3,1/3,0)),ROUNDDOWN($G751*1.05,0)))</f>
        <v>176</v>
      </c>
      <c r="J751" s="56"/>
      <c r="K751" s="48"/>
      <c r="L751" s="50"/>
      <c r="O751" s="46" t="str">
        <f>D751</f>
        <v>TBA</v>
      </c>
    </row>
    <row r="752" spans="1:15" x14ac:dyDescent="0.2">
      <c r="A752" s="55" t="s">
        <v>161</v>
      </c>
      <c r="B752" s="78">
        <v>31318</v>
      </c>
      <c r="C752" s="13" t="s">
        <v>1968</v>
      </c>
      <c r="D752" s="82" t="s">
        <v>69</v>
      </c>
      <c r="E752" s="51" t="s">
        <v>13</v>
      </c>
      <c r="F752" s="13">
        <v>6</v>
      </c>
      <c r="G752" s="70">
        <v>32.33</v>
      </c>
      <c r="H752" s="51">
        <f>IF(LEFT(E752,2)="DH",1,IF(LEFT(E752,2)="CA",2,IF(LEFT(E752,2)="1B",3,IF(LEFT(E752,2)="2B",4,IF(LEFT(E752,2)="3B",5,IF(LEFT(E752,2)="SS",6,IF(LEFT(E752,2)="LF",7,IF(LEFT(E752,2)="CF",8,IF(LEFT(E752,2)="RF",9,IF(LEFT(E752,2)="SP",10,IF(LEFT(E752,2)="RP",11,12)))))))))))</f>
        <v>10</v>
      </c>
      <c r="I752" s="53">
        <f>IF($G752="NC","NC",IF(OR(LEFT(E752,2)="RP",LEFT(E752,2)="SP"),ROUNDDOWN($G752*1.05,0)+IF($G752*1.05-ROUNDDOWN($G752*1.05,0)&gt;=2/3,2/3,IF($G752*1.05-ROUNDDOWN($G752*1.05,0)&gt;=1/3,1/3,0)),ROUNDDOWN($G752*1.05,0)))</f>
        <v>33.666666666666664</v>
      </c>
      <c r="J752" s="56"/>
      <c r="K752" s="48"/>
      <c r="L752" s="50"/>
      <c r="O752" s="46" t="str">
        <f>D752</f>
        <v>OAA</v>
      </c>
    </row>
    <row r="753" spans="1:16" x14ac:dyDescent="0.2">
      <c r="A753" s="44" t="s">
        <v>161</v>
      </c>
      <c r="B753" s="78">
        <v>31475</v>
      </c>
      <c r="C753" s="13" t="s">
        <v>1982</v>
      </c>
      <c r="D753" s="82" t="s">
        <v>139</v>
      </c>
      <c r="E753" s="47" t="s">
        <v>13</v>
      </c>
      <c r="F753" s="13">
        <v>5</v>
      </c>
      <c r="G753" s="70">
        <v>25.33</v>
      </c>
      <c r="H753" s="47">
        <f>IF(LEFT(E753,2)="DH",1,IF(LEFT(E753,2)="CA",2,IF(LEFT(E753,2)="1B",3,IF(LEFT(E753,2)="2B",4,IF(LEFT(E753,2)="3B",5,IF(LEFT(E753,2)="SS",6,IF(LEFT(E753,2)="LF",7,IF(LEFT(E753,2)="CF",8,IF(LEFT(E753,2)="RF",9,IF(LEFT(E753,2)="SP",10,IF(LEFT(E753,2)="RP",11,12)))))))))))</f>
        <v>10</v>
      </c>
      <c r="I753" s="53">
        <f>IF($G753="NC","NC",IF(OR(LEFT(E753,2)="RP",LEFT(E753,2)="SP"),ROUNDDOWN($G753*1.05,0)+IF($G753*1.05-ROUNDDOWN($G753*1.05,0)&gt;=2/3,2/3,IF($G753*1.05-ROUNDDOWN($G753*1.05,0)&gt;=1/3,1/3,0)),ROUNDDOWN($G753*1.05,0)))</f>
        <v>26.333333333333332</v>
      </c>
      <c r="J753" s="56"/>
      <c r="K753" s="49"/>
      <c r="L753" s="50"/>
      <c r="O753" s="46" t="str">
        <f>D753</f>
        <v>MLN</v>
      </c>
    </row>
    <row r="754" spans="1:16" x14ac:dyDescent="0.2">
      <c r="A754" s="55" t="s">
        <v>161</v>
      </c>
      <c r="B754" s="78">
        <v>13896</v>
      </c>
      <c r="C754" s="13" t="s">
        <v>747</v>
      </c>
      <c r="D754" s="82" t="s">
        <v>68</v>
      </c>
      <c r="E754" s="47" t="s">
        <v>528</v>
      </c>
      <c r="F754" s="13">
        <v>1</v>
      </c>
      <c r="G754" s="70">
        <v>43.66</v>
      </c>
      <c r="H754" s="51">
        <f>IF(LEFT(E754,2)="DH",1,IF(LEFT(E754,2)="CA",2,IF(LEFT(E754,2)="1B",3,IF(LEFT(E754,2)="2B",4,IF(LEFT(E754,2)="3B",5,IF(LEFT(E754,2)="SS",6,IF(LEFT(E754,2)="LF",7,IF(LEFT(E754,2)="CF",8,IF(LEFT(E754,2)="RF",9,IF(LEFT(E754,2)="SP",10,IF(LEFT(E754,2)="RP",11,12)))))))))))</f>
        <v>11</v>
      </c>
      <c r="I754" s="53">
        <f>IF($G754="NC","NC",IF(OR(LEFT(E754,2)="RP",LEFT(E754,2)="SP"),ROUNDDOWN($G754*1.05,0)+IF($G754*1.05-ROUNDDOWN($G754*1.05,0)&gt;=2/3,2/3,IF($G754*1.05-ROUNDDOWN($G754*1.05,0)&gt;=1/3,1/3,0)),ROUNDDOWN($G754*1.05,0)))</f>
        <v>45.666666666666664</v>
      </c>
      <c r="J754" s="56"/>
      <c r="K754" s="48"/>
      <c r="L754" s="50"/>
      <c r="O754" s="46" t="str">
        <f>D754</f>
        <v>CHN</v>
      </c>
    </row>
    <row r="755" spans="1:16" x14ac:dyDescent="0.2">
      <c r="A755" s="44" t="s">
        <v>161</v>
      </c>
      <c r="B755" s="78">
        <v>14295</v>
      </c>
      <c r="C755" s="13" t="s">
        <v>762</v>
      </c>
      <c r="D755" s="82" t="s">
        <v>11</v>
      </c>
      <c r="E755" s="47" t="s">
        <v>528</v>
      </c>
      <c r="F755" s="13">
        <v>1</v>
      </c>
      <c r="G755" s="70">
        <v>71.66</v>
      </c>
      <c r="H755" s="47">
        <f>IF(LEFT(E755,2)="DH",1,IF(LEFT(E755,2)="CA",2,IF(LEFT(E755,2)="1B",3,IF(LEFT(E755,2)="2B",4,IF(LEFT(E755,2)="3B",5,IF(LEFT(E755,2)="SS",6,IF(LEFT(E755,2)="LF",7,IF(LEFT(E755,2)="CF",8,IF(LEFT(E755,2)="RF",9,IF(LEFT(E755,2)="SP",10,IF(LEFT(E755,2)="RP",11,12)))))))))))</f>
        <v>11</v>
      </c>
      <c r="I755" s="53">
        <f>IF($G755="NC","NC",IF(OR(LEFT(E755,2)="RP",LEFT(E755,2)="SP"),ROUNDDOWN($G755*1.05,0)+IF($G755*1.05-ROUNDDOWN($G755*1.05,0)&gt;=2/3,2/3,IF($G755*1.05-ROUNDDOWN($G755*1.05,0)&gt;=1/3,1/3,0)),ROUNDDOWN($G755*1.05,0)))</f>
        <v>75</v>
      </c>
      <c r="J755" s="56"/>
      <c r="K755" s="48"/>
      <c r="L755" s="50"/>
      <c r="O755" s="46" t="str">
        <f>D755</f>
        <v>SDN</v>
      </c>
    </row>
    <row r="756" spans="1:16" x14ac:dyDescent="0.2">
      <c r="A756" s="55" t="s">
        <v>161</v>
      </c>
      <c r="B756" s="78">
        <v>15734</v>
      </c>
      <c r="C756" s="13" t="s">
        <v>834</v>
      </c>
      <c r="D756" s="82" t="s">
        <v>68</v>
      </c>
      <c r="E756" s="47" t="s">
        <v>528</v>
      </c>
      <c r="F756" s="13">
        <v>1</v>
      </c>
      <c r="G756" s="70">
        <v>69.66</v>
      </c>
      <c r="H756" s="47">
        <f>IF(LEFT(E756,2)="DH",1,IF(LEFT(E756,2)="CA",2,IF(LEFT(E756,2)="1B",3,IF(LEFT(E756,2)="2B",4,IF(LEFT(E756,2)="3B",5,IF(LEFT(E756,2)="SS",6,IF(LEFT(E756,2)="LF",7,IF(LEFT(E756,2)="CF",8,IF(LEFT(E756,2)="RF",9,IF(LEFT(E756,2)="SP",10,IF(LEFT(E756,2)="RP",11,12)))))))))))</f>
        <v>11</v>
      </c>
      <c r="I756" s="53">
        <f>IF($G756="NC","NC",IF(OR(LEFT(E756,2)="RP",LEFT(E756,2)="SP"),ROUNDDOWN($G756*1.05,0)+IF($G756*1.05-ROUNDDOWN($G756*1.05,0)&gt;=2/3,2/3,IF($G756*1.05-ROUNDDOWN($G756*1.05,0)&gt;=1/3,1/3,0)),ROUNDDOWN($G756*1.05,0)))</f>
        <v>73</v>
      </c>
      <c r="J756" s="56"/>
      <c r="K756" s="49"/>
      <c r="L756" s="50"/>
      <c r="O756" s="46" t="str">
        <f>D756</f>
        <v>CHN</v>
      </c>
    </row>
    <row r="757" spans="1:16" x14ac:dyDescent="0.2">
      <c r="A757" s="55" t="s">
        <v>161</v>
      </c>
      <c r="B757" s="78">
        <v>16943</v>
      </c>
      <c r="C757" s="13" t="s">
        <v>908</v>
      </c>
      <c r="D757" s="76" t="str">
        <f>P757</f>
        <v>BOA/OAA</v>
      </c>
      <c r="E757" s="51" t="s">
        <v>528</v>
      </c>
      <c r="F757" s="13">
        <v>5</v>
      </c>
      <c r="G757" s="70">
        <v>92.33</v>
      </c>
      <c r="H757" s="51">
        <f>IF(LEFT(E757,2)="DH",1,IF(LEFT(E757,2)="CA",2,IF(LEFT(E757,2)="1B",3,IF(LEFT(E757,2)="2B",4,IF(LEFT(E757,2)="3B",5,IF(LEFT(E757,2)="SS",6,IF(LEFT(E757,2)="LF",7,IF(LEFT(E757,2)="CF",8,IF(LEFT(E757,2)="RF",9,IF(LEFT(E757,2)="SP",10,IF(LEFT(E757,2)="RP",11,12)))))))))))</f>
        <v>11</v>
      </c>
      <c r="I757" s="53">
        <f>IF($G757="NC","NC",IF(OR(LEFT(E757,2)="RP",LEFT(E757,2)="SP"),ROUNDDOWN($G757*1.05,0)+IF($G757*1.05-ROUNDDOWN($G757*1.05,0)&gt;=2/3,2/3,IF($G757*1.05-ROUNDDOWN($G757*1.05,0)&gt;=1/3,1/3,0)),ROUNDDOWN($G757*1.05,0)))</f>
        <v>96.666666666666671</v>
      </c>
      <c r="J757" s="56"/>
      <c r="K757" s="48"/>
      <c r="L757" s="50"/>
      <c r="O757" s="46" t="str">
        <f>D757</f>
        <v>BOA/OAA</v>
      </c>
      <c r="P757" s="46" t="s">
        <v>498</v>
      </c>
    </row>
    <row r="758" spans="1:16" x14ac:dyDescent="0.2">
      <c r="A758" s="55" t="s">
        <v>161</v>
      </c>
      <c r="B758" s="78">
        <v>20039</v>
      </c>
      <c r="C758" s="13" t="s">
        <v>1193</v>
      </c>
      <c r="D758" s="82" t="s">
        <v>11</v>
      </c>
      <c r="E758" s="47" t="s">
        <v>15</v>
      </c>
      <c r="F758" s="13">
        <v>0</v>
      </c>
      <c r="G758" s="70">
        <v>73.66</v>
      </c>
      <c r="H758" s="47">
        <f>IF(LEFT(E758,2)="DH",1,IF(LEFT(E758,2)="CA",2,IF(LEFT(E758,2)="1B",3,IF(LEFT(E758,2)="2B",4,IF(LEFT(E758,2)="3B",5,IF(LEFT(E758,2)="SS",6,IF(LEFT(E758,2)="LF",7,IF(LEFT(E758,2)="CF",8,IF(LEFT(E758,2)="RF",9,IF(LEFT(E758,2)="SP",10,IF(LEFT(E758,2)="RP",11,12)))))))))))</f>
        <v>11</v>
      </c>
      <c r="I758" s="53">
        <f>IF($G758="NC","NC",IF(OR(LEFT(E758,2)="RP",LEFT(E758,2)="SP"),ROUNDDOWN($G758*1.05,0)+IF($G758*1.05-ROUNDDOWN($G758*1.05,0)&gt;=2/3,2/3,IF($G758*1.05-ROUNDDOWN($G758*1.05,0)&gt;=1/3,1/3,0)),ROUNDDOWN($G758*1.05,0)))</f>
        <v>77.333333333333329</v>
      </c>
      <c r="J758" s="56"/>
      <c r="K758" s="49"/>
      <c r="L758" s="50"/>
      <c r="O758" s="46" t="str">
        <f>D758</f>
        <v>SDN</v>
      </c>
    </row>
    <row r="759" spans="1:16" x14ac:dyDescent="0.2">
      <c r="A759" s="55" t="s">
        <v>161</v>
      </c>
      <c r="B759" s="78">
        <v>21544</v>
      </c>
      <c r="C759" s="13" t="s">
        <v>1312</v>
      </c>
      <c r="D759" s="82" t="s">
        <v>5</v>
      </c>
      <c r="E759" s="47" t="s">
        <v>15</v>
      </c>
      <c r="F759" s="13">
        <v>0</v>
      </c>
      <c r="G759" s="70">
        <v>45</v>
      </c>
      <c r="H759" s="51">
        <f>IF(LEFT(E759,2)="DH",1,IF(LEFT(E759,2)="CA",2,IF(LEFT(E759,2)="1B",3,IF(LEFT(E759,2)="2B",4,IF(LEFT(E759,2)="3B",5,IF(LEFT(E759,2)="SS",6,IF(LEFT(E759,2)="LF",7,IF(LEFT(E759,2)="CF",8,IF(LEFT(E759,2)="RF",9,IF(LEFT(E759,2)="SP",10,IF(LEFT(E759,2)="RP",11,12)))))))))))</f>
        <v>11</v>
      </c>
      <c r="I759" s="53">
        <f>IF($G759="NC","NC",IF(OR(LEFT(E759,2)="RP",LEFT(E759,2)="SP"),ROUNDDOWN($G759*1.05,0)+IF($G759*1.05-ROUNDDOWN($G759*1.05,0)&gt;=2/3,2/3,IF($G759*1.05-ROUNDDOWN($G759*1.05,0)&gt;=1/3,1/3,0)),ROUNDDOWN($G759*1.05,0)))</f>
        <v>47</v>
      </c>
      <c r="J759" s="56"/>
      <c r="K759" s="48"/>
      <c r="L759" s="50"/>
      <c r="O759" s="46" t="str">
        <f>D759</f>
        <v>PIN</v>
      </c>
    </row>
    <row r="760" spans="1:16" x14ac:dyDescent="0.2">
      <c r="A760" s="55" t="s">
        <v>161</v>
      </c>
      <c r="B760" s="78">
        <v>22210</v>
      </c>
      <c r="C760" s="13" t="s">
        <v>1375</v>
      </c>
      <c r="D760" s="82" t="s">
        <v>11</v>
      </c>
      <c r="E760" s="47" t="s">
        <v>15</v>
      </c>
      <c r="F760" s="13">
        <v>0</v>
      </c>
      <c r="G760" s="70">
        <v>73</v>
      </c>
      <c r="H760" s="47">
        <f>IF(LEFT(E760,2)="DH",1,IF(LEFT(E760,2)="CA",2,IF(LEFT(E760,2)="1B",3,IF(LEFT(E760,2)="2B",4,IF(LEFT(E760,2)="3B",5,IF(LEFT(E760,2)="SS",6,IF(LEFT(E760,2)="LF",7,IF(LEFT(E760,2)="CF",8,IF(LEFT(E760,2)="RF",9,IF(LEFT(E760,2)="SP",10,IF(LEFT(E760,2)="RP",11,12)))))))))))</f>
        <v>11</v>
      </c>
      <c r="I760" s="53">
        <f>IF($G760="NC","NC",IF(OR(LEFT(E760,2)="RP",LEFT(E760,2)="SP"),ROUNDDOWN($G760*1.05,0)+IF($G760*1.05-ROUNDDOWN($G760*1.05,0)&gt;=2/3,2/3,IF($G760*1.05-ROUNDDOWN($G760*1.05,0)&gt;=1/3,1/3,0)),ROUNDDOWN($G760*1.05,0)))</f>
        <v>76.333333333333329</v>
      </c>
      <c r="J760" s="56"/>
      <c r="K760" s="49"/>
      <c r="L760" s="50"/>
      <c r="O760" s="46" t="str">
        <f>D760</f>
        <v>SDN</v>
      </c>
    </row>
    <row r="761" spans="1:16" x14ac:dyDescent="0.2">
      <c r="A761" s="55" t="s">
        <v>161</v>
      </c>
      <c r="B761" s="78">
        <v>30115</v>
      </c>
      <c r="C761" s="13" t="s">
        <v>1937</v>
      </c>
      <c r="D761" s="82" t="s">
        <v>11</v>
      </c>
      <c r="E761" s="47" t="s">
        <v>15</v>
      </c>
      <c r="F761" s="13">
        <v>0</v>
      </c>
      <c r="G761" s="70">
        <v>69.66</v>
      </c>
      <c r="H761" s="47">
        <f>IF(LEFT(E761,2)="DH",1,IF(LEFT(E761,2)="CA",2,IF(LEFT(E761,2)="1B",3,IF(LEFT(E761,2)="2B",4,IF(LEFT(E761,2)="3B",5,IF(LEFT(E761,2)="SS",6,IF(LEFT(E761,2)="LF",7,IF(LEFT(E761,2)="CF",8,IF(LEFT(E761,2)="RF",9,IF(LEFT(E761,2)="SP",10,IF(LEFT(E761,2)="RP",11,12)))))))))))</f>
        <v>11</v>
      </c>
      <c r="I761" s="53">
        <f>IF($G761="NC","NC",IF(OR(LEFT(E761,2)="RP",LEFT(E761,2)="SP"),ROUNDDOWN($G761*1.05,0)+IF($G761*1.05-ROUNDDOWN($G761*1.05,0)&gt;=2/3,2/3,IF($G761*1.05-ROUNDDOWN($G761*1.05,0)&gt;=1/3,1/3,0)),ROUNDDOWN($G761*1.05,0)))</f>
        <v>73</v>
      </c>
      <c r="J761" s="56"/>
      <c r="K761" s="49"/>
      <c r="L761" s="50"/>
      <c r="O761" s="46" t="str">
        <f>D761</f>
        <v>SDN</v>
      </c>
    </row>
    <row r="762" spans="1:16" ht="15.75" x14ac:dyDescent="0.2">
      <c r="A762" s="55" t="s">
        <v>161</v>
      </c>
      <c r="B762" s="80">
        <v>12970</v>
      </c>
      <c r="C762" s="13" t="s">
        <v>688</v>
      </c>
      <c r="D762" s="83" t="s">
        <v>11</v>
      </c>
      <c r="E762" s="44"/>
      <c r="F762" s="44"/>
      <c r="G762" s="71" t="s">
        <v>138</v>
      </c>
      <c r="H762" s="44">
        <v>12</v>
      </c>
      <c r="I762" s="53" t="str">
        <f>IF($G762="NC","NC",IF(OR(LEFT(E762,2)="RP",LEFT(E762,2)="SP"),ROUNDDOWN($G762*1.05,0)+IF($G762*1.05-ROUNDDOWN($G762*1.05,0)&gt;=2/3,2/3,IF($G762*1.05-ROUNDDOWN($G762*1.05,0)&gt;=1/3,1/3,0)),ROUNDDOWN($G762*1.05,0)))</f>
        <v>NC</v>
      </c>
      <c r="J762" s="76"/>
      <c r="K762" s="44"/>
      <c r="L762" s="44"/>
      <c r="O762" s="46" t="str">
        <f>D764</f>
        <v>SLN</v>
      </c>
    </row>
    <row r="763" spans="1:16" x14ac:dyDescent="0.2">
      <c r="A763" s="55" t="s">
        <v>84</v>
      </c>
      <c r="B763" s="55">
        <v>16535</v>
      </c>
      <c r="C763" s="13" t="s">
        <v>885</v>
      </c>
      <c r="D763" s="76" t="str">
        <f>P763</f>
        <v>TBA/MLN</v>
      </c>
      <c r="E763" s="51" t="s">
        <v>165</v>
      </c>
      <c r="F763" s="48"/>
      <c r="G763" s="69">
        <v>288</v>
      </c>
      <c r="H763" s="51">
        <f>IF(LEFT(E763,2)="DH",1,IF(LEFT(E763,2)="CA",2,IF(LEFT(E763,2)="1B",3,IF(LEFT(E763,2)="2B",4,IF(LEFT(E763,2)="3B",5,IF(LEFT(E763,2)="SS",6,IF(LEFT(E763,2)="LF",7,IF(LEFT(E763,2)="CF",8,IF(LEFT(E763,2)="RF",9,IF(LEFT(E763,2)="SP",10,IF(LEFT(E763,2)="RP",11,12)))))))))))</f>
        <v>2</v>
      </c>
      <c r="I763" s="53">
        <f>IF($G763="NC","NC",IF(OR(LEFT(E763,2)="RP",LEFT(E763,2)="SP"),ROUNDDOWN($G763*1.05,0)+IF($G763*1.05-ROUNDDOWN($G763*1.05,0)&gt;=2/3,2/3,IF($G763*1.05-ROUNDDOWN($G763*1.05,0)&gt;=1/3,1/3,0)),ROUNDDOWN($G763*1.05,0)))</f>
        <v>302</v>
      </c>
      <c r="J763" s="56"/>
      <c r="K763" s="48"/>
      <c r="L763" s="50"/>
      <c r="O763" s="46" t="str">
        <f>D763</f>
        <v>TBA/MLN</v>
      </c>
      <c r="P763" s="46" t="s">
        <v>400</v>
      </c>
    </row>
    <row r="764" spans="1:16" x14ac:dyDescent="0.2">
      <c r="A764" s="55" t="s">
        <v>84</v>
      </c>
      <c r="B764" s="55">
        <v>25782</v>
      </c>
      <c r="C764" s="13" t="s">
        <v>1621</v>
      </c>
      <c r="D764" s="84" t="s">
        <v>19</v>
      </c>
      <c r="E764" s="47" t="s">
        <v>165</v>
      </c>
      <c r="F764" s="48"/>
      <c r="G764" s="69">
        <v>361</v>
      </c>
      <c r="H764" s="47">
        <f>IF(LEFT(E764,2)="DH",1,IF(LEFT(E764,2)="CA",2,IF(LEFT(E764,2)="1B",3,IF(LEFT(E764,2)="2B",4,IF(LEFT(E764,2)="3B",5,IF(LEFT(E764,2)="SS",6,IF(LEFT(E764,2)="LF",7,IF(LEFT(E764,2)="CF",8,IF(LEFT(E764,2)="RF",9,IF(LEFT(E764,2)="SP",10,IF(LEFT(E764,2)="RP",11,12)))))))))))</f>
        <v>2</v>
      </c>
      <c r="I764" s="53">
        <f>IF($G764="NC","NC",IF(OR(LEFT(E764,2)="RP",LEFT(E764,2)="SP"),ROUNDDOWN($G764*1.05,0)+IF($G764*1.05-ROUNDDOWN($G764*1.05,0)&gt;=2/3,2/3,IF($G764*1.05-ROUNDDOWN($G764*1.05,0)&gt;=1/3,1/3,0)),ROUNDDOWN($G764*1.05,0)))</f>
        <v>379</v>
      </c>
      <c r="J764" s="56"/>
      <c r="K764" s="49"/>
      <c r="L764" s="50"/>
      <c r="O764" s="46" t="str">
        <f>D764</f>
        <v>SLN</v>
      </c>
    </row>
    <row r="765" spans="1:16" x14ac:dyDescent="0.2">
      <c r="A765" s="55" t="s">
        <v>84</v>
      </c>
      <c r="B765" s="55">
        <v>29958</v>
      </c>
      <c r="C765" s="13" t="s">
        <v>1914</v>
      </c>
      <c r="D765" s="84" t="s">
        <v>18</v>
      </c>
      <c r="E765" s="47" t="s">
        <v>165</v>
      </c>
      <c r="F765" s="48"/>
      <c r="G765" s="69">
        <v>6</v>
      </c>
      <c r="H765" s="47">
        <f>IF(LEFT(E765,2)="DH",1,IF(LEFT(E765,2)="CA",2,IF(LEFT(E765,2)="1B",3,IF(LEFT(E765,2)="2B",4,IF(LEFT(E765,2)="3B",5,IF(LEFT(E765,2)="SS",6,IF(LEFT(E765,2)="LF",7,IF(LEFT(E765,2)="CF",8,IF(LEFT(E765,2)="RF",9,IF(LEFT(E765,2)="SP",10,IF(LEFT(E765,2)="RP",11,12)))))))))))</f>
        <v>2</v>
      </c>
      <c r="I765" s="53">
        <f>IF($G765="NC","NC",IF(OR(LEFT(E765,2)="RP",LEFT(E765,2)="SP"),ROUNDDOWN($G765*1.05,0)+IF($G765*1.05-ROUNDDOWN($G765*1.05,0)&gt;=2/3,2/3,IF($G765*1.05-ROUNDDOWN($G765*1.05,0)&gt;=1/3,1/3,0)),ROUNDDOWN($G765*1.05,0)))</f>
        <v>6</v>
      </c>
      <c r="J765" s="56"/>
      <c r="K765" s="49"/>
      <c r="L765" s="50"/>
      <c r="O765" s="46" t="str">
        <f>D765</f>
        <v>SEA</v>
      </c>
    </row>
    <row r="766" spans="1:16" x14ac:dyDescent="0.2">
      <c r="A766" s="55" t="s">
        <v>84</v>
      </c>
      <c r="B766" s="55">
        <v>15653</v>
      </c>
      <c r="C766" s="13" t="s">
        <v>826</v>
      </c>
      <c r="D766" s="84" t="s">
        <v>121</v>
      </c>
      <c r="E766" s="47" t="s">
        <v>4</v>
      </c>
      <c r="F766" s="48"/>
      <c r="G766" s="69">
        <v>204</v>
      </c>
      <c r="H766" s="47">
        <f>IF(LEFT(E766,2)="DH",1,IF(LEFT(E766,2)="CA",2,IF(LEFT(E766,2)="1B",3,IF(LEFT(E766,2)="2B",4,IF(LEFT(E766,2)="3B",5,IF(LEFT(E766,2)="SS",6,IF(LEFT(E766,2)="LF",7,IF(LEFT(E766,2)="CF",8,IF(LEFT(E766,2)="RF",9,IF(LEFT(E766,2)="SP",10,IF(LEFT(E766,2)="RP",11,12)))))))))))</f>
        <v>3</v>
      </c>
      <c r="I766" s="53">
        <f>IF($G766="NC","NC",IF(OR(LEFT(E766,2)="RP",LEFT(E766,2)="SP"),ROUNDDOWN($G766*1.05,0)+IF($G766*1.05-ROUNDDOWN($G766*1.05,0)&gt;=2/3,2/3,IF($G766*1.05-ROUNDDOWN($G766*1.05,0)&gt;=1/3,1/3,0)),ROUNDDOWN($G766*1.05,0)))</f>
        <v>214</v>
      </c>
      <c r="J766" s="56"/>
      <c r="K766" s="48"/>
      <c r="L766" s="50"/>
      <c r="O766" s="46" t="str">
        <f>D766</f>
        <v>SFN</v>
      </c>
    </row>
    <row r="767" spans="1:16" x14ac:dyDescent="0.2">
      <c r="A767" s="55" t="s">
        <v>84</v>
      </c>
      <c r="B767" s="55">
        <v>26323</v>
      </c>
      <c r="C767" s="13" t="s">
        <v>1697</v>
      </c>
      <c r="D767" s="84" t="s">
        <v>71</v>
      </c>
      <c r="E767" s="47" t="s">
        <v>4</v>
      </c>
      <c r="F767" s="48"/>
      <c r="G767" s="69">
        <v>509</v>
      </c>
      <c r="H767" s="47">
        <f>IF(LEFT(E767,2)="DH",1,IF(LEFT(E767,2)="CA",2,IF(LEFT(E767,2)="1B",3,IF(LEFT(E767,2)="2B",4,IF(LEFT(E767,2)="3B",5,IF(LEFT(E767,2)="SS",6,IF(LEFT(E767,2)="LF",7,IF(LEFT(E767,2)="CF",8,IF(LEFT(E767,2)="RF",9,IF(LEFT(E767,2)="SP",10,IF(LEFT(E767,2)="RP",11,12)))))))))))</f>
        <v>3</v>
      </c>
      <c r="I767" s="53">
        <f>IF($G767="NC","NC",IF(OR(LEFT(E767,2)="RP",LEFT(E767,2)="SP"),ROUNDDOWN($G767*1.05,0)+IF($G767*1.05-ROUNDDOWN($G767*1.05,0)&gt;=2/3,2/3,IF($G767*1.05-ROUNDDOWN($G767*1.05,0)&gt;=1/3,1/3,0)),ROUNDDOWN($G767*1.05,0)))</f>
        <v>534</v>
      </c>
      <c r="J767" s="56"/>
      <c r="K767" s="49"/>
      <c r="L767" s="50"/>
      <c r="O767" s="46" t="str">
        <f>D767</f>
        <v>CIN</v>
      </c>
    </row>
    <row r="768" spans="1:16" x14ac:dyDescent="0.2">
      <c r="A768" s="55" t="s">
        <v>84</v>
      </c>
      <c r="B768" s="55">
        <v>13152</v>
      </c>
      <c r="C768" s="13" t="s">
        <v>699</v>
      </c>
      <c r="D768" s="84" t="s">
        <v>18</v>
      </c>
      <c r="E768" s="47" t="s">
        <v>6</v>
      </c>
      <c r="F768" s="48"/>
      <c r="G768" s="69">
        <v>471</v>
      </c>
      <c r="H768" s="47">
        <f>IF(LEFT(E768,2)="DH",1,IF(LEFT(E768,2)="CA",2,IF(LEFT(E768,2)="1B",3,IF(LEFT(E768,2)="2B",4,IF(LEFT(E768,2)="3B",5,IF(LEFT(E768,2)="SS",6,IF(LEFT(E768,2)="LF",7,IF(LEFT(E768,2)="CF",8,IF(LEFT(E768,2)="RF",9,IF(LEFT(E768,2)="SP",10,IF(LEFT(E768,2)="RP",11,12)))))))))))</f>
        <v>4</v>
      </c>
      <c r="I768" s="53">
        <f>IF($G768="NC","NC",IF(OR(LEFT(E768,2)="RP",LEFT(E768,2)="SP"),ROUNDDOWN($G768*1.05,0)+IF($G768*1.05-ROUNDDOWN($G768*1.05,0)&gt;=2/3,2/3,IF($G768*1.05-ROUNDDOWN($G768*1.05,0)&gt;=1/3,1/3,0)),ROUNDDOWN($G768*1.05,0)))</f>
        <v>494</v>
      </c>
      <c r="J768" s="56"/>
      <c r="K768" s="49"/>
      <c r="L768" s="50"/>
      <c r="O768" s="46" t="str">
        <f>D768</f>
        <v>SEA</v>
      </c>
    </row>
    <row r="769" spans="1:15" x14ac:dyDescent="0.2">
      <c r="A769" s="55" t="s">
        <v>84</v>
      </c>
      <c r="B769" s="55">
        <v>13613</v>
      </c>
      <c r="C769" s="13" t="s">
        <v>727</v>
      </c>
      <c r="D769" s="84" t="s">
        <v>65</v>
      </c>
      <c r="E769" s="47" t="s">
        <v>6</v>
      </c>
      <c r="F769" s="48"/>
      <c r="G769" s="69">
        <v>480</v>
      </c>
      <c r="H769" s="47">
        <f>IF(LEFT(E769,2)="DH",1,IF(LEFT(E769,2)="CA",2,IF(LEFT(E769,2)="1B",3,IF(LEFT(E769,2)="2B",4,IF(LEFT(E769,2)="3B",5,IF(LEFT(E769,2)="SS",6,IF(LEFT(E769,2)="LF",7,IF(LEFT(E769,2)="CF",8,IF(LEFT(E769,2)="RF",9,IF(LEFT(E769,2)="SP",10,IF(LEFT(E769,2)="RP",11,12)))))))))))</f>
        <v>4</v>
      </c>
      <c r="I769" s="53">
        <f>IF($G769="NC","NC",IF(OR(LEFT(E769,2)="RP",LEFT(E769,2)="SP"),ROUNDDOWN($G769*1.05,0)+IF($G769*1.05-ROUNDDOWN($G769*1.05,0)&gt;=2/3,2/3,IF($G769*1.05-ROUNDDOWN($G769*1.05,0)&gt;=1/3,1/3,0)),ROUNDDOWN($G769*1.05,0)))</f>
        <v>504</v>
      </c>
      <c r="J769" s="56"/>
      <c r="K769" s="48"/>
      <c r="L769" s="50"/>
      <c r="O769" s="46" t="str">
        <f>D769</f>
        <v>ARN</v>
      </c>
    </row>
    <row r="770" spans="1:15" x14ac:dyDescent="0.2">
      <c r="A770" s="55" t="s">
        <v>84</v>
      </c>
      <c r="B770" s="55">
        <v>27504</v>
      </c>
      <c r="C770" s="13" t="s">
        <v>1761</v>
      </c>
      <c r="D770" s="84" t="s">
        <v>5</v>
      </c>
      <c r="E770" s="47" t="s">
        <v>6</v>
      </c>
      <c r="F770" s="48"/>
      <c r="G770" s="69">
        <v>69</v>
      </c>
      <c r="H770" s="47">
        <f>IF(LEFT(E770,2)="DH",1,IF(LEFT(E770,2)="CA",2,IF(LEFT(E770,2)="1B",3,IF(LEFT(E770,2)="2B",4,IF(LEFT(E770,2)="3B",5,IF(LEFT(E770,2)="SS",6,IF(LEFT(E770,2)="LF",7,IF(LEFT(E770,2)="CF",8,IF(LEFT(E770,2)="RF",9,IF(LEFT(E770,2)="SP",10,IF(LEFT(E770,2)="RP",11,12)))))))))))</f>
        <v>4</v>
      </c>
      <c r="I770" s="53">
        <f>IF($G770="NC","NC",IF(OR(LEFT(E770,2)="RP",LEFT(E770,2)="SP"),ROUNDDOWN($G770*1.05,0)+IF($G770*1.05-ROUNDDOWN($G770*1.05,0)&gt;=2/3,2/3,IF($G770*1.05-ROUNDDOWN($G770*1.05,0)&gt;=1/3,1/3,0)),ROUNDDOWN($G770*1.05,0)))</f>
        <v>72</v>
      </c>
      <c r="J770" s="56"/>
      <c r="K770" s="49"/>
      <c r="L770" s="50"/>
      <c r="O770" s="46" t="str">
        <f>D770</f>
        <v>PIN</v>
      </c>
    </row>
    <row r="771" spans="1:15" x14ac:dyDescent="0.2">
      <c r="A771" s="55" t="s">
        <v>84</v>
      </c>
      <c r="B771" s="55">
        <v>31680</v>
      </c>
      <c r="C771" s="13" t="s">
        <v>2009</v>
      </c>
      <c r="D771" s="84" t="s">
        <v>18</v>
      </c>
      <c r="E771" s="51" t="s">
        <v>6</v>
      </c>
      <c r="F771" s="52"/>
      <c r="G771" s="69">
        <v>223</v>
      </c>
      <c r="H771" s="51">
        <f>IF(LEFT(E771,2)="DH",1,IF(LEFT(E771,2)="CA",2,IF(LEFT(E771,2)="1B",3,IF(LEFT(E771,2)="2B",4,IF(LEFT(E771,2)="3B",5,IF(LEFT(E771,2)="SS",6,IF(LEFT(E771,2)="LF",7,IF(LEFT(E771,2)="CF",8,IF(LEFT(E771,2)="RF",9,IF(LEFT(E771,2)="SP",10,IF(LEFT(E771,2)="RP",11,12)))))))))))</f>
        <v>4</v>
      </c>
      <c r="I771" s="53">
        <f>IF($G771="NC","NC",IF(OR(LEFT(E771,2)="RP",LEFT(E771,2)="SP"),ROUNDDOWN($G771*1.05,0)+IF($G771*1.05-ROUNDDOWN($G771*1.05,0)&gt;=2/3,2/3,IF($G771*1.05-ROUNDDOWN($G771*1.05,0)&gt;=1/3,1/3,0)),ROUNDDOWN($G771*1.05,0)))</f>
        <v>234</v>
      </c>
      <c r="J771" s="56"/>
      <c r="K771" s="48"/>
      <c r="L771" s="50"/>
      <c r="O771" s="46" t="str">
        <f>D771</f>
        <v>SEA</v>
      </c>
    </row>
    <row r="772" spans="1:15" x14ac:dyDescent="0.2">
      <c r="A772" s="44" t="s">
        <v>84</v>
      </c>
      <c r="B772" s="55">
        <v>17232</v>
      </c>
      <c r="C772" s="13" t="s">
        <v>925</v>
      </c>
      <c r="D772" s="84" t="s">
        <v>7</v>
      </c>
      <c r="E772" s="51" t="s">
        <v>8</v>
      </c>
      <c r="F772" s="48"/>
      <c r="G772" s="69">
        <v>248</v>
      </c>
      <c r="H772" s="51">
        <f>IF(LEFT(E772,2)="DH",1,IF(LEFT(E772,2)="CA",2,IF(LEFT(E772,2)="1B",3,IF(LEFT(E772,2)="2B",4,IF(LEFT(E772,2)="3B",5,IF(LEFT(E772,2)="SS",6,IF(LEFT(E772,2)="LF",7,IF(LEFT(E772,2)="CF",8,IF(LEFT(E772,2)="RF",9,IF(LEFT(E772,2)="SP",10,IF(LEFT(E772,2)="RP",11,12)))))))))))</f>
        <v>5</v>
      </c>
      <c r="I772" s="53">
        <f>IF($G772="NC","NC",IF(OR(LEFT(E772,2)="RP",LEFT(E772,2)="SP"),ROUNDDOWN($G772*1.05,0)+IF($G772*1.05-ROUNDDOWN($G772*1.05,0)&gt;=2/3,2/3,IF($G772*1.05-ROUNDDOWN($G772*1.05,0)&gt;=1/3,1/3,0)),ROUNDDOWN($G772*1.05,0)))</f>
        <v>260</v>
      </c>
      <c r="J772" s="56"/>
      <c r="K772" s="48"/>
      <c r="L772" s="50"/>
      <c r="O772" s="46" t="str">
        <f>D772</f>
        <v>LAA</v>
      </c>
    </row>
    <row r="773" spans="1:15" x14ac:dyDescent="0.2">
      <c r="A773" s="55" t="s">
        <v>84</v>
      </c>
      <c r="B773" s="55">
        <v>22184</v>
      </c>
      <c r="C773" s="13" t="s">
        <v>1366</v>
      </c>
      <c r="D773" s="84" t="s">
        <v>22</v>
      </c>
      <c r="E773" s="47" t="s">
        <v>8</v>
      </c>
      <c r="F773" s="47"/>
      <c r="G773" s="69">
        <v>424</v>
      </c>
      <c r="H773" s="47">
        <f>IF(LEFT(E773,2)="DH",1,IF(LEFT(E773,2)="CA",2,IF(LEFT(E773,2)="1B",3,IF(LEFT(E773,2)="2B",4,IF(LEFT(E773,2)="3B",5,IF(LEFT(E773,2)="SS",6,IF(LEFT(E773,2)="LF",7,IF(LEFT(E773,2)="CF",8,IF(LEFT(E773,2)="RF",9,IF(LEFT(E773,2)="SP",10,IF(LEFT(E773,2)="RP",11,12)))))))))))</f>
        <v>5</v>
      </c>
      <c r="I773" s="53">
        <f>IF($G773="NC","NC",IF(OR(LEFT(E773,2)="RP",LEFT(E773,2)="SP"),ROUNDDOWN($G773*1.05,0)+IF($G773*1.05-ROUNDDOWN($G773*1.05,0)&gt;=2/3,2/3,IF($G773*1.05-ROUNDDOWN($G773*1.05,0)&gt;=1/3,1/3,0)),ROUNDDOWN($G773*1.05,0)))</f>
        <v>445</v>
      </c>
      <c r="J773" s="56"/>
      <c r="K773" s="49"/>
      <c r="L773" s="50"/>
      <c r="O773" s="46" t="str">
        <f>D773</f>
        <v>NYN</v>
      </c>
    </row>
    <row r="774" spans="1:15" x14ac:dyDescent="0.2">
      <c r="A774" s="55" t="s">
        <v>84</v>
      </c>
      <c r="B774" s="55">
        <v>23691</v>
      </c>
      <c r="C774" s="13" t="s">
        <v>1473</v>
      </c>
      <c r="D774" s="84" t="s">
        <v>14</v>
      </c>
      <c r="E774" s="51" t="s">
        <v>8</v>
      </c>
      <c r="F774" s="51"/>
      <c r="G774" s="69">
        <v>152</v>
      </c>
      <c r="H774" s="51">
        <f>IF(LEFT(E774,2)="DH",1,IF(LEFT(E774,2)="CA",2,IF(LEFT(E774,2)="1B",3,IF(LEFT(E774,2)="2B",4,IF(LEFT(E774,2)="3B",5,IF(LEFT(E774,2)="SS",6,IF(LEFT(E774,2)="LF",7,IF(LEFT(E774,2)="CF",8,IF(LEFT(E774,2)="RF",9,IF(LEFT(E774,2)="SP",10,IF(LEFT(E774,2)="RP",11,12)))))))))))</f>
        <v>5</v>
      </c>
      <c r="I774" s="53">
        <f>IF($G774="NC","NC",IF(OR(LEFT(E774,2)="RP",LEFT(E774,2)="SP"),ROUNDDOWN($G774*1.05,0)+IF($G774*1.05-ROUNDDOWN($G774*1.05,0)&gt;=2/3,2/3,IF($G774*1.05-ROUNDDOWN($G774*1.05,0)&gt;=1/3,1/3,0)),ROUNDDOWN($G774*1.05,0)))</f>
        <v>159</v>
      </c>
      <c r="J774" s="56"/>
      <c r="K774" s="48"/>
      <c r="L774" s="50"/>
      <c r="O774" s="46" t="str">
        <f>D774</f>
        <v>WAN</v>
      </c>
    </row>
    <row r="775" spans="1:15" x14ac:dyDescent="0.2">
      <c r="A775" s="55" t="s">
        <v>84</v>
      </c>
      <c r="B775" s="55">
        <v>15491</v>
      </c>
      <c r="C775" s="13" t="s">
        <v>818</v>
      </c>
      <c r="D775" s="84" t="s">
        <v>18</v>
      </c>
      <c r="E775" s="47" t="s">
        <v>9</v>
      </c>
      <c r="F775" s="48"/>
      <c r="G775" s="69">
        <v>570</v>
      </c>
      <c r="H775" s="47">
        <f>IF(LEFT(E775,2)="DH",1,IF(LEFT(E775,2)="CA",2,IF(LEFT(E775,2)="1B",3,IF(LEFT(E775,2)="2B",4,IF(LEFT(E775,2)="3B",5,IF(LEFT(E775,2)="SS",6,IF(LEFT(E775,2)="LF",7,IF(LEFT(E775,2)="CF",8,IF(LEFT(E775,2)="RF",9,IF(LEFT(E775,2)="SP",10,IF(LEFT(E775,2)="RP",11,12)))))))))))</f>
        <v>6</v>
      </c>
      <c r="I775" s="53">
        <f>IF($G775="NC","NC",IF(OR(LEFT(E775,2)="RP",LEFT(E775,2)="SP"),ROUNDDOWN($G775*1.05,0)+IF($G775*1.05-ROUNDDOWN($G775*1.05,0)&gt;=2/3,2/3,IF($G775*1.05-ROUNDDOWN($G775*1.05,0)&gt;=1/3,1/3,0)),ROUNDDOWN($G775*1.05,0)))</f>
        <v>598</v>
      </c>
      <c r="J775" s="56"/>
      <c r="K775" s="48"/>
      <c r="L775" s="50"/>
      <c r="O775" s="46" t="str">
        <f>D775</f>
        <v>SEA</v>
      </c>
    </row>
    <row r="776" spans="1:15" x14ac:dyDescent="0.2">
      <c r="A776" s="55" t="s">
        <v>84</v>
      </c>
      <c r="B776" s="55">
        <v>25493</v>
      </c>
      <c r="C776" s="13" t="s">
        <v>1590</v>
      </c>
      <c r="D776" s="84" t="s">
        <v>139</v>
      </c>
      <c r="E776" s="51" t="s">
        <v>9</v>
      </c>
      <c r="F776" s="48"/>
      <c r="G776" s="69">
        <v>470</v>
      </c>
      <c r="H776" s="51">
        <f>IF(LEFT(E776,2)="DH",1,IF(LEFT(E776,2)="CA",2,IF(LEFT(E776,2)="1B",3,IF(LEFT(E776,2)="2B",4,IF(LEFT(E776,2)="3B",5,IF(LEFT(E776,2)="SS",6,IF(LEFT(E776,2)="LF",7,IF(LEFT(E776,2)="CF",8,IF(LEFT(E776,2)="RF",9,IF(LEFT(E776,2)="SP",10,IF(LEFT(E776,2)="RP",11,12)))))))))))</f>
        <v>6</v>
      </c>
      <c r="I776" s="53">
        <f>IF($G776="NC","NC",IF(OR(LEFT(E776,2)="RP",LEFT(E776,2)="SP"),ROUNDDOWN($G776*1.05,0)+IF($G776*1.05-ROUNDDOWN($G776*1.05,0)&gt;=2/3,2/3,IF($G776*1.05-ROUNDDOWN($G776*1.05,0)&gt;=1/3,1/3,0)),ROUNDDOWN($G776*1.05,0)))</f>
        <v>493</v>
      </c>
      <c r="J776" s="56"/>
      <c r="K776" s="48"/>
      <c r="L776" s="50"/>
      <c r="O776" s="46" t="str">
        <f>D776</f>
        <v>MLN</v>
      </c>
    </row>
    <row r="777" spans="1:15" x14ac:dyDescent="0.2">
      <c r="A777" s="44" t="s">
        <v>84</v>
      </c>
      <c r="B777" s="55">
        <v>16376</v>
      </c>
      <c r="C777" s="13" t="s">
        <v>868</v>
      </c>
      <c r="D777" s="84" t="s">
        <v>70</v>
      </c>
      <c r="E777" s="47" t="s">
        <v>10</v>
      </c>
      <c r="F777" s="48"/>
      <c r="G777" s="69">
        <v>418</v>
      </c>
      <c r="H777" s="47">
        <f>IF(LEFT(E777,2)="DH",1,IF(LEFT(E777,2)="CA",2,IF(LEFT(E777,2)="1B",3,IF(LEFT(E777,2)="2B",4,IF(LEFT(E777,2)="3B",5,IF(LEFT(E777,2)="SS",6,IF(LEFT(E777,2)="LF",7,IF(LEFT(E777,2)="CF",8,IF(LEFT(E777,2)="RF",9,IF(LEFT(E777,2)="SP",10,IF(LEFT(E777,2)="RP",11,12)))))))))))</f>
        <v>7</v>
      </c>
      <c r="I777" s="53">
        <f>IF($G777="NC","NC",IF(OR(LEFT(E777,2)="RP",LEFT(E777,2)="SP"),ROUNDDOWN($G777*1.05,0)+IF($G777*1.05-ROUNDDOWN($G777*1.05,0)&gt;=2/3,2/3,IF($G777*1.05-ROUNDDOWN($G777*1.05,0)&gt;=1/3,1/3,0)),ROUNDDOWN($G777*1.05,0)))</f>
        <v>438</v>
      </c>
      <c r="J777" s="56"/>
      <c r="K777" s="48"/>
      <c r="L777" s="50"/>
      <c r="O777" s="46" t="str">
        <f>D777</f>
        <v>LAN</v>
      </c>
    </row>
    <row r="778" spans="1:15" x14ac:dyDescent="0.2">
      <c r="A778" s="55" t="s">
        <v>84</v>
      </c>
      <c r="B778" s="55">
        <v>20308</v>
      </c>
      <c r="C778" s="13" t="s">
        <v>1219</v>
      </c>
      <c r="D778" s="84" t="s">
        <v>94</v>
      </c>
      <c r="E778" s="47" t="s">
        <v>20</v>
      </c>
      <c r="F778" s="48"/>
      <c r="G778" s="69">
        <v>343</v>
      </c>
      <c r="H778" s="47">
        <f>IF(LEFT(E778,2)="DH",1,IF(LEFT(E778,2)="CA",2,IF(LEFT(E778,2)="1B",3,IF(LEFT(E778,2)="2B",4,IF(LEFT(E778,2)="3B",5,IF(LEFT(E778,2)="SS",6,IF(LEFT(E778,2)="LF",7,IF(LEFT(E778,2)="CF",8,IF(LEFT(E778,2)="RF",9,IF(LEFT(E778,2)="SP",10,IF(LEFT(E778,2)="RP",11,12)))))))))))</f>
        <v>8</v>
      </c>
      <c r="I778" s="53">
        <f>IF($G778="NC","NC",IF(OR(LEFT(E778,2)="RP",LEFT(E778,2)="SP"),ROUNDDOWN($G778*1.05,0)+IF($G778*1.05-ROUNDDOWN($G778*1.05,0)&gt;=2/3,2/3,IF($G778*1.05-ROUNDDOWN($G778*1.05,0)&gt;=1/3,1/3,0)),ROUNDDOWN($G778*1.05,0)))</f>
        <v>360</v>
      </c>
      <c r="J778" s="56"/>
      <c r="K778" s="49"/>
      <c r="L778" s="50"/>
      <c r="O778" s="46" t="str">
        <f>D778</f>
        <v>HOA</v>
      </c>
    </row>
    <row r="779" spans="1:15" x14ac:dyDescent="0.2">
      <c r="A779" s="55" t="s">
        <v>84</v>
      </c>
      <c r="B779" s="55">
        <v>23697</v>
      </c>
      <c r="C779" s="13" t="s">
        <v>1475</v>
      </c>
      <c r="D779" s="84" t="s">
        <v>18</v>
      </c>
      <c r="E779" s="51" t="s">
        <v>20</v>
      </c>
      <c r="F779" s="52"/>
      <c r="G779" s="69">
        <v>652</v>
      </c>
      <c r="H779" s="51">
        <f>IF(LEFT(E779,2)="DH",1,IF(LEFT(E779,2)="CA",2,IF(LEFT(E779,2)="1B",3,IF(LEFT(E779,2)="2B",4,IF(LEFT(E779,2)="3B",5,IF(LEFT(E779,2)="SS",6,IF(LEFT(E779,2)="LF",7,IF(LEFT(E779,2)="CF",8,IF(LEFT(E779,2)="RF",9,IF(LEFT(E779,2)="SP",10,IF(LEFT(E779,2)="RP",11,12)))))))))))</f>
        <v>8</v>
      </c>
      <c r="I779" s="53">
        <f>IF($G779="NC","NC",IF(OR(LEFT(E779,2)="RP",LEFT(E779,2)="SP"),ROUNDDOWN($G779*1.05,0)+IF($G779*1.05-ROUNDDOWN($G779*1.05,0)&gt;=2/3,2/3,IF($G779*1.05-ROUNDDOWN($G779*1.05,0)&gt;=1/3,1/3,0)),ROUNDDOWN($G779*1.05,0)))</f>
        <v>684</v>
      </c>
      <c r="J779" s="56"/>
      <c r="K779" s="48"/>
      <c r="L779" s="50"/>
      <c r="O779" s="46" t="str">
        <f>D779</f>
        <v>SEA</v>
      </c>
    </row>
    <row r="780" spans="1:15" x14ac:dyDescent="0.2">
      <c r="A780" s="44" t="s">
        <v>84</v>
      </c>
      <c r="B780" s="55">
        <v>23968</v>
      </c>
      <c r="C780" s="13" t="s">
        <v>1496</v>
      </c>
      <c r="D780" s="84" t="s">
        <v>65</v>
      </c>
      <c r="E780" s="51" t="s">
        <v>128</v>
      </c>
      <c r="F780" s="48"/>
      <c r="G780" s="69">
        <v>71</v>
      </c>
      <c r="H780" s="51">
        <f>IF(LEFT(E780,2)="DH",1,IF(LEFT(E780,2)="CA",2,IF(LEFT(E780,2)="1B",3,IF(LEFT(E780,2)="2B",4,IF(LEFT(E780,2)="3B",5,IF(LEFT(E780,2)="SS",6,IF(LEFT(E780,2)="LF",7,IF(LEFT(E780,2)="CF",8,IF(LEFT(E780,2)="RF",9,IF(LEFT(E780,2)="SP",10,IF(LEFT(E780,2)="RP",11,12)))))))))))</f>
        <v>8</v>
      </c>
      <c r="I780" s="53">
        <f>IF($G780="NC","NC",IF(OR(LEFT(E780,2)="RP",LEFT(E780,2)="SP"),ROUNDDOWN($G780*1.05,0)+IF($G780*1.05-ROUNDDOWN($G780*1.05,0)&gt;=2/3,2/3,IF($G780*1.05-ROUNDDOWN($G780*1.05,0)&gt;=1/3,1/3,0)),ROUNDDOWN($G780*1.05,0)))</f>
        <v>74</v>
      </c>
      <c r="J780" s="56"/>
      <c r="K780" s="48"/>
      <c r="L780" s="50"/>
      <c r="O780" s="46" t="str">
        <f>D780</f>
        <v>ARN</v>
      </c>
    </row>
    <row r="781" spans="1:15" x14ac:dyDescent="0.2">
      <c r="A781" s="55" t="s">
        <v>84</v>
      </c>
      <c r="B781" s="55">
        <v>13066</v>
      </c>
      <c r="C781" s="13" t="s">
        <v>694</v>
      </c>
      <c r="D781" s="84" t="s">
        <v>70</v>
      </c>
      <c r="E781" s="47" t="s">
        <v>12</v>
      </c>
      <c r="F781" s="48"/>
      <c r="G781" s="69">
        <v>511</v>
      </c>
      <c r="H781" s="47">
        <f>IF(LEFT(E781,2)="DH",1,IF(LEFT(E781,2)="CA",2,IF(LEFT(E781,2)="1B",3,IF(LEFT(E781,2)="2B",4,IF(LEFT(E781,2)="3B",5,IF(LEFT(E781,2)="SS",6,IF(LEFT(E781,2)="LF",7,IF(LEFT(E781,2)="CF",8,IF(LEFT(E781,2)="RF",9,IF(LEFT(E781,2)="SP",10,IF(LEFT(E781,2)="RP",11,12)))))))))))</f>
        <v>9</v>
      </c>
      <c r="I781" s="53">
        <f>IF($G781="NC","NC",IF(OR(LEFT(E781,2)="RP",LEFT(E781,2)="SP"),ROUNDDOWN($G781*1.05,0)+IF($G781*1.05-ROUNDDOWN($G781*1.05,0)&gt;=2/3,2/3,IF($G781*1.05-ROUNDDOWN($G781*1.05,0)&gt;=1/3,1/3,0)),ROUNDDOWN($G781*1.05,0)))</f>
        <v>536</v>
      </c>
      <c r="J781" s="56"/>
      <c r="K781" s="48"/>
      <c r="L781" s="50"/>
      <c r="O781" s="46" t="str">
        <f>D781</f>
        <v>LAN</v>
      </c>
    </row>
    <row r="782" spans="1:15" x14ac:dyDescent="0.2">
      <c r="A782" s="55" t="s">
        <v>84</v>
      </c>
      <c r="B782" s="55">
        <v>19346</v>
      </c>
      <c r="C782" s="13" t="s">
        <v>1074</v>
      </c>
      <c r="D782" s="84" t="s">
        <v>17</v>
      </c>
      <c r="E782" s="47" t="s">
        <v>21</v>
      </c>
      <c r="F782" s="48"/>
      <c r="G782" s="69">
        <v>256</v>
      </c>
      <c r="H782" s="47">
        <f>IF(LEFT(E782,2)="DH",1,IF(LEFT(E782,2)="CA",2,IF(LEFT(E782,2)="1B",3,IF(LEFT(E782,2)="2B",4,IF(LEFT(E782,2)="3B",5,IF(LEFT(E782,2)="SS",6,IF(LEFT(E782,2)="LF",7,IF(LEFT(E782,2)="CF",8,IF(LEFT(E782,2)="RF",9,IF(LEFT(E782,2)="SP",10,IF(LEFT(E782,2)="RP",11,12)))))))))))</f>
        <v>9</v>
      </c>
      <c r="I782" s="53">
        <f>IF($G782="NC","NC",IF(OR(LEFT(E782,2)="RP",LEFT(E782,2)="SP"),ROUNDDOWN($G782*1.05,0)+IF($G782*1.05-ROUNDDOWN($G782*1.05,0)&gt;=2/3,2/3,IF($G782*1.05-ROUNDDOWN($G782*1.05,0)&gt;=1/3,1/3,0)),ROUNDDOWN($G782*1.05,0)))</f>
        <v>268</v>
      </c>
      <c r="J782" s="56"/>
      <c r="K782" s="49"/>
      <c r="L782" s="50"/>
      <c r="O782" s="46" t="str">
        <f>D782</f>
        <v>ATN</v>
      </c>
    </row>
    <row r="783" spans="1:15" x14ac:dyDescent="0.2">
      <c r="A783" s="55" t="s">
        <v>84</v>
      </c>
      <c r="B783" s="55">
        <v>21842</v>
      </c>
      <c r="C783" s="13" t="s">
        <v>1344</v>
      </c>
      <c r="D783" s="84" t="s">
        <v>69</v>
      </c>
      <c r="E783" s="47" t="s">
        <v>12</v>
      </c>
      <c r="F783" s="48"/>
      <c r="G783" s="69">
        <v>94</v>
      </c>
      <c r="H783" s="47">
        <f>IF(LEFT(E783,2)="DH",1,IF(LEFT(E783,2)="CA",2,IF(LEFT(E783,2)="1B",3,IF(LEFT(E783,2)="2B",4,IF(LEFT(E783,2)="3B",5,IF(LEFT(E783,2)="SS",6,IF(LEFT(E783,2)="LF",7,IF(LEFT(E783,2)="CF",8,IF(LEFT(E783,2)="RF",9,IF(LEFT(E783,2)="SP",10,IF(LEFT(E783,2)="RP",11,12)))))))))))</f>
        <v>9</v>
      </c>
      <c r="I783" s="53">
        <f>IF($G783="NC","NC",IF(OR(LEFT(E783,2)="RP",LEFT(E783,2)="SP"),ROUNDDOWN($G783*1.05,0)+IF($G783*1.05-ROUNDDOWN($G783*1.05,0)&gt;=2/3,2/3,IF($G783*1.05-ROUNDDOWN($G783*1.05,0)&gt;=1/3,1/3,0)),ROUNDDOWN($G783*1.05,0)))</f>
        <v>98</v>
      </c>
      <c r="J783" s="56"/>
      <c r="K783" s="49"/>
      <c r="L783" s="50"/>
      <c r="O783" s="46" t="str">
        <f>D783</f>
        <v>OAA</v>
      </c>
    </row>
    <row r="784" spans="1:15" x14ac:dyDescent="0.2">
      <c r="A784" s="55" t="s">
        <v>84</v>
      </c>
      <c r="B784" s="55">
        <v>21871</v>
      </c>
      <c r="C784" s="13" t="s">
        <v>1350</v>
      </c>
      <c r="D784" s="84" t="s">
        <v>121</v>
      </c>
      <c r="E784" s="47" t="s">
        <v>12</v>
      </c>
      <c r="F784" s="48"/>
      <c r="G784" s="69">
        <v>55</v>
      </c>
      <c r="H784" s="47">
        <f>IF(LEFT(E784,2)="DH",1,IF(LEFT(E784,2)="CA",2,IF(LEFT(E784,2)="1B",3,IF(LEFT(E784,2)="2B",4,IF(LEFT(E784,2)="3B",5,IF(LEFT(E784,2)="SS",6,IF(LEFT(E784,2)="LF",7,IF(LEFT(E784,2)="CF",8,IF(LEFT(E784,2)="RF",9,IF(LEFT(E784,2)="SP",10,IF(LEFT(E784,2)="RP",11,12)))))))))))</f>
        <v>9</v>
      </c>
      <c r="I784" s="53">
        <f>IF($G784="NC","NC",IF(OR(LEFT(E784,2)="RP",LEFT(E784,2)="SP"),ROUNDDOWN($G784*1.05,0)+IF($G784*1.05-ROUNDDOWN($G784*1.05,0)&gt;=2/3,2/3,IF($G784*1.05-ROUNDDOWN($G784*1.05,0)&gt;=1/3,1/3,0)),ROUNDDOWN($G784*1.05,0)))</f>
        <v>57</v>
      </c>
      <c r="J784" s="56"/>
      <c r="K784" s="49"/>
      <c r="L784" s="50"/>
      <c r="O784" s="46" t="str">
        <f>D784</f>
        <v>SFN</v>
      </c>
    </row>
    <row r="785" spans="1:15" x14ac:dyDescent="0.2">
      <c r="A785" s="44" t="s">
        <v>84</v>
      </c>
      <c r="B785" s="55">
        <v>22541</v>
      </c>
      <c r="C785" s="13" t="s">
        <v>1407</v>
      </c>
      <c r="D785" s="84" t="s">
        <v>124</v>
      </c>
      <c r="E785" s="47" t="s">
        <v>12</v>
      </c>
      <c r="F785" s="48"/>
      <c r="G785" s="69">
        <v>41</v>
      </c>
      <c r="H785" s="47">
        <f>IF(LEFT(E785,2)="DH",1,IF(LEFT(E785,2)="CA",2,IF(LEFT(E785,2)="1B",3,IF(LEFT(E785,2)="2B",4,IF(LEFT(E785,2)="3B",5,IF(LEFT(E785,2)="SS",6,IF(LEFT(E785,2)="LF",7,IF(LEFT(E785,2)="CF",8,IF(LEFT(E785,2)="RF",9,IF(LEFT(E785,2)="SP",10,IF(LEFT(E785,2)="RP",11,12)))))))))))</f>
        <v>9</v>
      </c>
      <c r="I785" s="53">
        <f>IF($G785="NC","NC",IF(OR(LEFT(E785,2)="RP",LEFT(E785,2)="SP"),ROUNDDOWN($G785*1.05,0)+IF($G785*1.05-ROUNDDOWN($G785*1.05,0)&gt;=2/3,2/3,IF($G785*1.05-ROUNDDOWN($G785*1.05,0)&gt;=1/3,1/3,0)),ROUNDDOWN($G785*1.05,0)))</f>
        <v>43</v>
      </c>
      <c r="J785" s="56"/>
      <c r="K785" s="49"/>
      <c r="L785" s="50"/>
      <c r="O785" s="46" t="str">
        <f>D785</f>
        <v>CLA</v>
      </c>
    </row>
    <row r="786" spans="1:15" x14ac:dyDescent="0.2">
      <c r="A786" s="55" t="s">
        <v>84</v>
      </c>
      <c r="B786" s="78">
        <v>15689</v>
      </c>
      <c r="C786" s="13" t="s">
        <v>831</v>
      </c>
      <c r="D786" s="82" t="s">
        <v>18</v>
      </c>
      <c r="E786" s="47" t="s">
        <v>13</v>
      </c>
      <c r="F786" s="13">
        <v>32</v>
      </c>
      <c r="G786" s="70">
        <v>180.66</v>
      </c>
      <c r="H786" s="47">
        <f>IF(LEFT(E786,2)="DH",1,IF(LEFT(E786,2)="CA",2,IF(LEFT(E786,2)="1B",3,IF(LEFT(E786,2)="2B",4,IF(LEFT(E786,2)="3B",5,IF(LEFT(E786,2)="SS",6,IF(LEFT(E786,2)="LF",7,IF(LEFT(E786,2)="CF",8,IF(LEFT(E786,2)="RF",9,IF(LEFT(E786,2)="SP",10,IF(LEFT(E786,2)="RP",11,12)))))))))))</f>
        <v>10</v>
      </c>
      <c r="I786" s="53">
        <f>IF($G786="NC","NC",IF(OR(LEFT(E786,2)="RP",LEFT(E786,2)="SP"),ROUNDDOWN($G786*1.05,0)+IF($G786*1.05-ROUNDDOWN($G786*1.05,0)&gt;=2/3,2/3,IF($G786*1.05-ROUNDDOWN($G786*1.05,0)&gt;=1/3,1/3,0)),ROUNDDOWN($G786*1.05,0)))</f>
        <v>189.66666666666666</v>
      </c>
      <c r="J786" s="56"/>
      <c r="K786" s="49"/>
      <c r="L786" s="50"/>
      <c r="O786" s="46" t="str">
        <f>D786</f>
        <v>SEA</v>
      </c>
    </row>
    <row r="787" spans="1:15" x14ac:dyDescent="0.2">
      <c r="A787" s="55" t="s">
        <v>84</v>
      </c>
      <c r="B787" s="78">
        <v>17995</v>
      </c>
      <c r="C787" s="13" t="s">
        <v>983</v>
      </c>
      <c r="D787" s="82" t="s">
        <v>121</v>
      </c>
      <c r="E787" s="47" t="s">
        <v>13</v>
      </c>
      <c r="F787" s="13">
        <v>34</v>
      </c>
      <c r="G787" s="70">
        <v>207</v>
      </c>
      <c r="H787" s="47">
        <f>IF(LEFT(E787,2)="DH",1,IF(LEFT(E787,2)="CA",2,IF(LEFT(E787,2)="1B",3,IF(LEFT(E787,2)="2B",4,IF(LEFT(E787,2)="3B",5,IF(LEFT(E787,2)="SS",6,IF(LEFT(E787,2)="LF",7,IF(LEFT(E787,2)="CF",8,IF(LEFT(E787,2)="RF",9,IF(LEFT(E787,2)="SP",10,IF(LEFT(E787,2)="RP",11,12)))))))))))</f>
        <v>10</v>
      </c>
      <c r="I787" s="53">
        <f>IF($G787="NC","NC",IF(OR(LEFT(E787,2)="RP",LEFT(E787,2)="SP"),ROUNDDOWN($G787*1.05,0)+IF($G787*1.05-ROUNDDOWN($G787*1.05,0)&gt;=2/3,2/3,IF($G787*1.05-ROUNDDOWN($G787*1.05,0)&gt;=1/3,1/3,0)),ROUNDDOWN($G787*1.05,0)))</f>
        <v>217.33333333333334</v>
      </c>
      <c r="J787" s="56"/>
      <c r="K787" s="48"/>
      <c r="L787" s="50"/>
      <c r="O787" s="46" t="str">
        <f>D787</f>
        <v>SFN</v>
      </c>
    </row>
    <row r="788" spans="1:15" x14ac:dyDescent="0.2">
      <c r="A788" s="55" t="s">
        <v>84</v>
      </c>
      <c r="B788" s="78">
        <v>22250</v>
      </c>
      <c r="C788" s="13" t="s">
        <v>1380</v>
      </c>
      <c r="D788" s="82" t="s">
        <v>18</v>
      </c>
      <c r="E788" s="47" t="s">
        <v>13</v>
      </c>
      <c r="F788" s="13">
        <v>25</v>
      </c>
      <c r="G788" s="70">
        <v>131</v>
      </c>
      <c r="H788" s="47">
        <f>IF(LEFT(E788,2)="DH",1,IF(LEFT(E788,2)="CA",2,IF(LEFT(E788,2)="1B",3,IF(LEFT(E788,2)="2B",4,IF(LEFT(E788,2)="3B",5,IF(LEFT(E788,2)="SS",6,IF(LEFT(E788,2)="LF",7,IF(LEFT(E788,2)="CF",8,IF(LEFT(E788,2)="RF",9,IF(LEFT(E788,2)="SP",10,IF(LEFT(E788,2)="RP",11,12)))))))))))</f>
        <v>10</v>
      </c>
      <c r="I788" s="53">
        <f>IF($G788="NC","NC",IF(OR(LEFT(E788,2)="RP",LEFT(E788,2)="SP"),ROUNDDOWN($G788*1.05,0)+IF($G788*1.05-ROUNDDOWN($G788*1.05,0)&gt;=2/3,2/3,IF($G788*1.05-ROUNDDOWN($G788*1.05,0)&gt;=1/3,1/3,0)),ROUNDDOWN($G788*1.05,0)))</f>
        <v>137.33333333333334</v>
      </c>
      <c r="J788" s="56"/>
      <c r="K788" s="49"/>
      <c r="L788" s="50"/>
      <c r="O788" s="46" t="str">
        <f>D788</f>
        <v>SEA</v>
      </c>
    </row>
    <row r="789" spans="1:15" x14ac:dyDescent="0.2">
      <c r="A789" s="55" t="s">
        <v>84</v>
      </c>
      <c r="B789" s="78">
        <v>25436</v>
      </c>
      <c r="C789" s="13" t="s">
        <v>1582</v>
      </c>
      <c r="D789" s="82" t="s">
        <v>18</v>
      </c>
      <c r="E789" s="47" t="s">
        <v>13</v>
      </c>
      <c r="F789" s="13">
        <v>23</v>
      </c>
      <c r="G789" s="70">
        <v>126</v>
      </c>
      <c r="H789" s="47">
        <f>IF(LEFT(E789,2)="DH",1,IF(LEFT(E789,2)="CA",2,IF(LEFT(E789,2)="1B",3,IF(LEFT(E789,2)="2B",4,IF(LEFT(E789,2)="3B",5,IF(LEFT(E789,2)="SS",6,IF(LEFT(E789,2)="LF",7,IF(LEFT(E789,2)="CF",8,IF(LEFT(E789,2)="RF",9,IF(LEFT(E789,2)="SP",10,IF(LEFT(E789,2)="RP",11,12)))))))))))</f>
        <v>10</v>
      </c>
      <c r="I789" s="53">
        <f>IF($G789="NC","NC",IF(OR(LEFT(E789,2)="RP",LEFT(E789,2)="SP"),ROUNDDOWN($G789*1.05,0)+IF($G789*1.05-ROUNDDOWN($G789*1.05,0)&gt;=2/3,2/3,IF($G789*1.05-ROUNDDOWN($G789*1.05,0)&gt;=1/3,1/3,0)),ROUNDDOWN($G789*1.05,0)))</f>
        <v>132</v>
      </c>
      <c r="J789" s="56"/>
      <c r="K789" s="48"/>
      <c r="L789" s="50"/>
      <c r="O789" s="46" t="str">
        <f>D789</f>
        <v>SEA</v>
      </c>
    </row>
    <row r="790" spans="1:15" x14ac:dyDescent="0.2">
      <c r="A790" s="55" t="s">
        <v>84</v>
      </c>
      <c r="B790" s="78">
        <v>27470</v>
      </c>
      <c r="C790" s="13" t="s">
        <v>1741</v>
      </c>
      <c r="D790" s="82" t="s">
        <v>18</v>
      </c>
      <c r="E790" s="47" t="s">
        <v>13</v>
      </c>
      <c r="F790" s="13">
        <v>16</v>
      </c>
      <c r="G790" s="70">
        <v>90</v>
      </c>
      <c r="H790" s="47">
        <f>IF(LEFT(E790,2)="DH",1,IF(LEFT(E790,2)="CA",2,IF(LEFT(E790,2)="1B",3,IF(LEFT(E790,2)="2B",4,IF(LEFT(E790,2)="3B",5,IF(LEFT(E790,2)="SS",6,IF(LEFT(E790,2)="LF",7,IF(LEFT(E790,2)="CF",8,IF(LEFT(E790,2)="RF",9,IF(LEFT(E790,2)="SP",10,IF(LEFT(E790,2)="RP",11,12)))))))))))</f>
        <v>10</v>
      </c>
      <c r="I790" s="53">
        <f>IF($G790="NC","NC",IF(OR(LEFT(E790,2)="RP",LEFT(E790,2)="SP"),ROUNDDOWN($G790*1.05,0)+IF($G790*1.05-ROUNDDOWN($G790*1.05,0)&gt;=2/3,2/3,IF($G790*1.05-ROUNDDOWN($G790*1.05,0)&gt;=1/3,1/3,0)),ROUNDDOWN($G790*1.05,0)))</f>
        <v>94.333333333333329</v>
      </c>
      <c r="J790" s="56"/>
      <c r="K790" s="49"/>
      <c r="L790" s="50"/>
      <c r="O790" s="46" t="str">
        <f>D790</f>
        <v>SEA</v>
      </c>
    </row>
    <row r="791" spans="1:15" x14ac:dyDescent="0.2">
      <c r="A791" s="55" t="s">
        <v>84</v>
      </c>
      <c r="B791" s="78">
        <v>29837</v>
      </c>
      <c r="C791" s="13" t="s">
        <v>1898</v>
      </c>
      <c r="D791" s="82" t="s">
        <v>18</v>
      </c>
      <c r="E791" s="47" t="s">
        <v>13</v>
      </c>
      <c r="F791" s="13">
        <v>18</v>
      </c>
      <c r="G791" s="70">
        <v>90.33</v>
      </c>
      <c r="H791" s="47">
        <f>IF(LEFT(E791,2)="DH",1,IF(LEFT(E791,2)="CA",2,IF(LEFT(E791,2)="1B",3,IF(LEFT(E791,2)="2B",4,IF(LEFT(E791,2)="3B",5,IF(LEFT(E791,2)="SS",6,IF(LEFT(E791,2)="LF",7,IF(LEFT(E791,2)="CF",8,IF(LEFT(E791,2)="RF",9,IF(LEFT(E791,2)="SP",10,IF(LEFT(E791,2)="RP",11,12)))))))))))</f>
        <v>10</v>
      </c>
      <c r="I791" s="53">
        <f>IF($G791="NC","NC",IF(OR(LEFT(E791,2)="RP",LEFT(E791,2)="SP"),ROUNDDOWN($G791*1.05,0)+IF($G791*1.05-ROUNDDOWN($G791*1.05,0)&gt;=2/3,2/3,IF($G791*1.05-ROUNDDOWN($G791*1.05,0)&gt;=1/3,1/3,0)),ROUNDDOWN($G791*1.05,0)))</f>
        <v>94.666666666666671</v>
      </c>
      <c r="J791" s="56"/>
      <c r="K791" s="48"/>
      <c r="L791" s="50"/>
      <c r="O791" s="46" t="str">
        <f>D791</f>
        <v>SEA</v>
      </c>
    </row>
    <row r="792" spans="1:15" x14ac:dyDescent="0.2">
      <c r="A792" s="44" t="s">
        <v>84</v>
      </c>
      <c r="B792" s="78">
        <v>30279</v>
      </c>
      <c r="C792" s="13" t="s">
        <v>1961</v>
      </c>
      <c r="D792" s="82" t="s">
        <v>18</v>
      </c>
      <c r="E792" s="47" t="s">
        <v>13</v>
      </c>
      <c r="F792" s="13">
        <v>30</v>
      </c>
      <c r="G792" s="70">
        <v>186.66</v>
      </c>
      <c r="H792" s="47">
        <f>IF(LEFT(E792,2)="DH",1,IF(LEFT(E792,2)="CA",2,IF(LEFT(E792,2)="1B",3,IF(LEFT(E792,2)="2B",4,IF(LEFT(E792,2)="3B",5,IF(LEFT(E792,2)="SS",6,IF(LEFT(E792,2)="LF",7,IF(LEFT(E792,2)="CF",8,IF(LEFT(E792,2)="RF",9,IF(LEFT(E792,2)="SP",10,IF(LEFT(E792,2)="RP",11,12)))))))))))</f>
        <v>10</v>
      </c>
      <c r="I792" s="53">
        <f>IF($G792="NC","NC",IF(OR(LEFT(E792,2)="RP",LEFT(E792,2)="SP"),ROUNDDOWN($G792*1.05,0)+IF($G792*1.05-ROUNDDOWN($G792*1.05,0)&gt;=2/3,2/3,IF($G792*1.05-ROUNDDOWN($G792*1.05,0)&gt;=1/3,1/3,0)),ROUNDDOWN($G792*1.05,0)))</f>
        <v>195.66666666666666</v>
      </c>
      <c r="J792" s="56"/>
      <c r="K792" s="49"/>
      <c r="L792" s="50"/>
      <c r="O792" s="46" t="str">
        <f>D792</f>
        <v>SEA</v>
      </c>
    </row>
    <row r="793" spans="1:15" x14ac:dyDescent="0.2">
      <c r="A793" s="55" t="s">
        <v>84</v>
      </c>
      <c r="B793" s="78">
        <v>14706</v>
      </c>
      <c r="C793" s="13" t="s">
        <v>775</v>
      </c>
      <c r="D793" s="82" t="s">
        <v>70</v>
      </c>
      <c r="E793" s="47" t="s">
        <v>528</v>
      </c>
      <c r="F793" s="13">
        <v>1</v>
      </c>
      <c r="G793" s="70">
        <v>65</v>
      </c>
      <c r="H793" s="47">
        <f>IF(LEFT(E793,2)="DH",1,IF(LEFT(E793,2)="CA",2,IF(LEFT(E793,2)="1B",3,IF(LEFT(E793,2)="2B",4,IF(LEFT(E793,2)="3B",5,IF(LEFT(E793,2)="SS",6,IF(LEFT(E793,2)="LF",7,IF(LEFT(E793,2)="CF",8,IF(LEFT(E793,2)="RF",9,IF(LEFT(E793,2)="SP",10,IF(LEFT(E793,2)="RP",11,12)))))))))))</f>
        <v>11</v>
      </c>
      <c r="I793" s="53">
        <f>IF($G793="NC","NC",IF(OR(LEFT(E793,2)="RP",LEFT(E793,2)="SP"),ROUNDDOWN($G793*1.05,0)+IF($G793*1.05-ROUNDDOWN($G793*1.05,0)&gt;=2/3,2/3,IF($G793*1.05-ROUNDDOWN($G793*1.05,0)&gt;=1/3,1/3,0)),ROUNDDOWN($G793*1.05,0)))</f>
        <v>68</v>
      </c>
      <c r="J793" s="56"/>
      <c r="K793" s="49"/>
      <c r="L793" s="50"/>
      <c r="O793" s="46" t="str">
        <f>D793</f>
        <v>LAN</v>
      </c>
    </row>
    <row r="794" spans="1:15" x14ac:dyDescent="0.2">
      <c r="A794" s="55" t="s">
        <v>84</v>
      </c>
      <c r="B794" s="78">
        <v>14710</v>
      </c>
      <c r="C794" s="13" t="s">
        <v>776</v>
      </c>
      <c r="D794" s="82" t="s">
        <v>22</v>
      </c>
      <c r="E794" s="47" t="s">
        <v>15</v>
      </c>
      <c r="F794" s="13">
        <v>0</v>
      </c>
      <c r="G794" s="70">
        <v>66.33</v>
      </c>
      <c r="H794" s="51">
        <f>IF(LEFT(E794,2)="DH",1,IF(LEFT(E794,2)="CA",2,IF(LEFT(E794,2)="1B",3,IF(LEFT(E794,2)="2B",4,IF(LEFT(E794,2)="3B",5,IF(LEFT(E794,2)="SS",6,IF(LEFT(E794,2)="LF",7,IF(LEFT(E794,2)="CF",8,IF(LEFT(E794,2)="RF",9,IF(LEFT(E794,2)="SP",10,IF(LEFT(E794,2)="RP",11,12)))))))))))</f>
        <v>11</v>
      </c>
      <c r="I794" s="53">
        <f>IF($G794="NC","NC",IF(OR(LEFT(E794,2)="RP",LEFT(E794,2)="SP"),ROUNDDOWN($G794*1.05,0)+IF($G794*1.05-ROUNDDOWN($G794*1.05,0)&gt;=2/3,2/3,IF($G794*1.05-ROUNDDOWN($G794*1.05,0)&gt;=1/3,1/3,0)),ROUNDDOWN($G794*1.05,0)))</f>
        <v>69.333333333333329</v>
      </c>
      <c r="J794" s="56"/>
      <c r="K794" s="48"/>
      <c r="L794" s="50"/>
      <c r="O794" s="46" t="str">
        <f>D794</f>
        <v>NYN</v>
      </c>
    </row>
    <row r="795" spans="1:15" x14ac:dyDescent="0.2">
      <c r="A795" s="55" t="s">
        <v>84</v>
      </c>
      <c r="B795" s="78">
        <v>16122</v>
      </c>
      <c r="C795" s="13" t="s">
        <v>850</v>
      </c>
      <c r="D795" s="82" t="s">
        <v>122</v>
      </c>
      <c r="E795" s="47" t="s">
        <v>15</v>
      </c>
      <c r="F795" s="13">
        <v>0</v>
      </c>
      <c r="G795" s="70">
        <v>42.66</v>
      </c>
      <c r="H795" s="51">
        <f>IF(LEFT(E795,2)="DH",1,IF(LEFT(E795,2)="CA",2,IF(LEFT(E795,2)="1B",3,IF(LEFT(E795,2)="2B",4,IF(LEFT(E795,2)="3B",5,IF(LEFT(E795,2)="SS",6,IF(LEFT(E795,2)="LF",7,IF(LEFT(E795,2)="CF",8,IF(LEFT(E795,2)="RF",9,IF(LEFT(E795,2)="SP",10,IF(LEFT(E795,2)="RP",11,12)))))))))))</f>
        <v>11</v>
      </c>
      <c r="I795" s="53">
        <f>IF($G795="NC","NC",IF(OR(LEFT(E795,2)="RP",LEFT(E795,2)="SP"),ROUNDDOWN($G795*1.05,0)+IF($G795*1.05-ROUNDDOWN($G795*1.05,0)&gt;=2/3,2/3,IF($G795*1.05-ROUNDDOWN($G795*1.05,0)&gt;=1/3,1/3,0)),ROUNDDOWN($G795*1.05,0)))</f>
        <v>44.666666666666664</v>
      </c>
      <c r="J795" s="56"/>
      <c r="K795" s="48"/>
      <c r="L795" s="50"/>
      <c r="O795" s="46" t="str">
        <f>D795</f>
        <v>PHN</v>
      </c>
    </row>
    <row r="796" spans="1:15" x14ac:dyDescent="0.2">
      <c r="A796" s="55" t="s">
        <v>84</v>
      </c>
      <c r="B796" s="78">
        <v>17170</v>
      </c>
      <c r="C796" s="13" t="s">
        <v>923</v>
      </c>
      <c r="D796" s="82" t="s">
        <v>18</v>
      </c>
      <c r="E796" s="47" t="s">
        <v>15</v>
      </c>
      <c r="F796" s="13">
        <v>0</v>
      </c>
      <c r="G796" s="70">
        <v>62</v>
      </c>
      <c r="H796" s="51">
        <f>IF(LEFT(E796,2)="DH",1,IF(LEFT(E796,2)="CA",2,IF(LEFT(E796,2)="1B",3,IF(LEFT(E796,2)="2B",4,IF(LEFT(E796,2)="3B",5,IF(LEFT(E796,2)="SS",6,IF(LEFT(E796,2)="LF",7,IF(LEFT(E796,2)="CF",8,IF(LEFT(E796,2)="RF",9,IF(LEFT(E796,2)="SP",10,IF(LEFT(E796,2)="RP",11,12)))))))))))</f>
        <v>11</v>
      </c>
      <c r="I796" s="53">
        <f>IF($G796="NC","NC",IF(OR(LEFT(E796,2)="RP",LEFT(E796,2)="SP"),ROUNDDOWN($G796*1.05,0)+IF($G796*1.05-ROUNDDOWN($G796*1.05,0)&gt;=2/3,2/3,IF($G796*1.05-ROUNDDOWN($G796*1.05,0)&gt;=1/3,1/3,0)),ROUNDDOWN($G796*1.05,0)))</f>
        <v>65</v>
      </c>
      <c r="J796" s="56"/>
      <c r="K796" s="48"/>
      <c r="L796" s="50"/>
      <c r="O796" s="46" t="str">
        <f>D796</f>
        <v>SEA</v>
      </c>
    </row>
    <row r="797" spans="1:15" x14ac:dyDescent="0.2">
      <c r="A797" s="55" t="s">
        <v>84</v>
      </c>
      <c r="B797" s="78">
        <v>20353</v>
      </c>
      <c r="C797" s="13" t="s">
        <v>1226</v>
      </c>
      <c r="D797" s="82" t="s">
        <v>63</v>
      </c>
      <c r="E797" s="47" t="s">
        <v>15</v>
      </c>
      <c r="F797" s="13">
        <v>0</v>
      </c>
      <c r="G797" s="70">
        <v>55.33</v>
      </c>
      <c r="H797" s="51">
        <f>IF(LEFT(E797,2)="DH",1,IF(LEFT(E797,2)="CA",2,IF(LEFT(E797,2)="1B",3,IF(LEFT(E797,2)="2B",4,IF(LEFT(E797,2)="3B",5,IF(LEFT(E797,2)="SS",6,IF(LEFT(E797,2)="LF",7,IF(LEFT(E797,2)="CF",8,IF(LEFT(E797,2)="RF",9,IF(LEFT(E797,2)="SP",10,IF(LEFT(E797,2)="RP",11,12)))))))))))</f>
        <v>11</v>
      </c>
      <c r="I797" s="53">
        <f>IF($G797="NC","NC",IF(OR(LEFT(E797,2)="RP",LEFT(E797,2)="SP"),ROUNDDOWN($G797*1.05,0)+IF($G797*1.05-ROUNDDOWN($G797*1.05,0)&gt;=2/3,2/3,IF($G797*1.05-ROUNDDOWN($G797*1.05,0)&gt;=1/3,1/3,0)),ROUNDDOWN($G797*1.05,0)))</f>
        <v>58</v>
      </c>
      <c r="J797" s="56"/>
      <c r="K797" s="48"/>
      <c r="L797" s="50"/>
      <c r="O797" s="46" t="str">
        <f>D797</f>
        <v>CHA</v>
      </c>
    </row>
    <row r="798" spans="1:15" x14ac:dyDescent="0.2">
      <c r="A798" s="55" t="s">
        <v>84</v>
      </c>
      <c r="B798" s="78">
        <v>20373</v>
      </c>
      <c r="C798" s="13" t="s">
        <v>1229</v>
      </c>
      <c r="D798" s="82" t="s">
        <v>18</v>
      </c>
      <c r="E798" s="47" t="s">
        <v>15</v>
      </c>
      <c r="F798" s="13">
        <v>0</v>
      </c>
      <c r="G798" s="70">
        <v>62.33</v>
      </c>
      <c r="H798" s="47">
        <f>IF(LEFT(E798,2)="DH",1,IF(LEFT(E798,2)="CA",2,IF(LEFT(E798,2)="1B",3,IF(LEFT(E798,2)="2B",4,IF(LEFT(E798,2)="3B",5,IF(LEFT(E798,2)="SS",6,IF(LEFT(E798,2)="LF",7,IF(LEFT(E798,2)="CF",8,IF(LEFT(E798,2)="RF",9,IF(LEFT(E798,2)="SP",10,IF(LEFT(E798,2)="RP",11,12)))))))))))</f>
        <v>11</v>
      </c>
      <c r="I798" s="53">
        <f>IF($G798="NC","NC",IF(OR(LEFT(E798,2)="RP",LEFT(E798,2)="SP"),ROUNDDOWN($G798*1.05,0)+IF($G798*1.05-ROUNDDOWN($G798*1.05,0)&gt;=2/3,2/3,IF($G798*1.05-ROUNDDOWN($G798*1.05,0)&gt;=1/3,1/3,0)),ROUNDDOWN($G798*1.05,0)))</f>
        <v>65.333333333333329</v>
      </c>
      <c r="J798" s="56"/>
      <c r="K798" s="49"/>
      <c r="L798" s="50"/>
      <c r="O798" s="46" t="str">
        <f>D798</f>
        <v>SEA</v>
      </c>
    </row>
    <row r="799" spans="1:15" x14ac:dyDescent="0.2">
      <c r="A799" s="55" t="s">
        <v>84</v>
      </c>
      <c r="B799" s="78">
        <v>20997</v>
      </c>
      <c r="C799" s="13" t="s">
        <v>1266</v>
      </c>
      <c r="D799" s="82" t="s">
        <v>18</v>
      </c>
      <c r="E799" s="47" t="s">
        <v>15</v>
      </c>
      <c r="F799" s="13">
        <v>0</v>
      </c>
      <c r="G799" s="70">
        <v>78.66</v>
      </c>
      <c r="H799" s="47">
        <f>IF(LEFT(E799,2)="DH",1,IF(LEFT(E799,2)="CA",2,IF(LEFT(E799,2)="1B",3,IF(LEFT(E799,2)="2B",4,IF(LEFT(E799,2)="3B",5,IF(LEFT(E799,2)="SS",6,IF(LEFT(E799,2)="LF",7,IF(LEFT(E799,2)="CF",8,IF(LEFT(E799,2)="RF",9,IF(LEFT(E799,2)="SP",10,IF(LEFT(E799,2)="RP",11,12)))))))))))</f>
        <v>11</v>
      </c>
      <c r="I799" s="53">
        <f>IF($G799="NC","NC",IF(OR(LEFT(E799,2)="RP",LEFT(E799,2)="SP"),ROUNDDOWN($G799*1.05,0)+IF($G799*1.05-ROUNDDOWN($G799*1.05,0)&gt;=2/3,2/3,IF($G799*1.05-ROUNDDOWN($G799*1.05,0)&gt;=1/3,1/3,0)),ROUNDDOWN($G799*1.05,0)))</f>
        <v>82.333333333333329</v>
      </c>
      <c r="J799" s="56"/>
      <c r="K799" s="49"/>
      <c r="L799" s="50"/>
      <c r="O799" s="46" t="str">
        <f>D799</f>
        <v>SEA</v>
      </c>
    </row>
    <row r="800" spans="1:15" x14ac:dyDescent="0.2">
      <c r="A800" s="55" t="s">
        <v>84</v>
      </c>
      <c r="B800" s="78">
        <v>22915</v>
      </c>
      <c r="C800" s="13" t="s">
        <v>1429</v>
      </c>
      <c r="D800" s="82" t="s">
        <v>18</v>
      </c>
      <c r="E800" s="47" t="s">
        <v>15</v>
      </c>
      <c r="F800" s="13">
        <v>0</v>
      </c>
      <c r="G800" s="70">
        <v>77</v>
      </c>
      <c r="H800" s="51">
        <f>IF(LEFT(E800,2)="DH",1,IF(LEFT(E800,2)="CA",2,IF(LEFT(E800,2)="1B",3,IF(LEFT(E800,2)="2B",4,IF(LEFT(E800,2)="3B",5,IF(LEFT(E800,2)="SS",6,IF(LEFT(E800,2)="LF",7,IF(LEFT(E800,2)="CF",8,IF(LEFT(E800,2)="RF",9,IF(LEFT(E800,2)="SP",10,IF(LEFT(E800,2)="RP",11,12)))))))))))</f>
        <v>11</v>
      </c>
      <c r="I800" s="53">
        <f>IF($G800="NC","NC",IF(OR(LEFT(E800,2)="RP",LEFT(E800,2)="SP"),ROUNDDOWN($G800*1.05,0)+IF($G800*1.05-ROUNDDOWN($G800*1.05,0)&gt;=2/3,2/3,IF($G800*1.05-ROUNDDOWN($G800*1.05,0)&gt;=1/3,1/3,0)),ROUNDDOWN($G800*1.05,0)))</f>
        <v>80.666666666666671</v>
      </c>
      <c r="J800" s="56"/>
      <c r="K800" s="48"/>
      <c r="L800" s="50"/>
      <c r="O800" s="46" t="str">
        <f>D800</f>
        <v>SEA</v>
      </c>
    </row>
    <row r="801" spans="1:16" x14ac:dyDescent="0.2">
      <c r="A801" s="55" t="s">
        <v>84</v>
      </c>
      <c r="B801" s="78">
        <v>27494</v>
      </c>
      <c r="C801" s="13" t="s">
        <v>1755</v>
      </c>
      <c r="D801" s="76" t="str">
        <f>P801</f>
        <v>NYA/WAN</v>
      </c>
      <c r="E801" s="47" t="s">
        <v>15</v>
      </c>
      <c r="F801" s="13">
        <v>0</v>
      </c>
      <c r="G801" s="70">
        <v>25.33</v>
      </c>
      <c r="H801" s="51">
        <f>IF(LEFT(E801,2)="DH",1,IF(LEFT(E801,2)="CA",2,IF(LEFT(E801,2)="1B",3,IF(LEFT(E801,2)="2B",4,IF(LEFT(E801,2)="3B",5,IF(LEFT(E801,2)="SS",6,IF(LEFT(E801,2)="LF",7,IF(LEFT(E801,2)="CF",8,IF(LEFT(E801,2)="RF",9,IF(LEFT(E801,2)="SP",10,IF(LEFT(E801,2)="RP",11,12)))))))))))</f>
        <v>11</v>
      </c>
      <c r="I801" s="53">
        <f>IF($G801="NC","NC",IF(OR(LEFT(E801,2)="RP",LEFT(E801,2)="SP"),ROUNDDOWN($G801*1.05,0)+IF($G801*1.05-ROUNDDOWN($G801*1.05,0)&gt;=2/3,2/3,IF($G801*1.05-ROUNDDOWN($G801*1.05,0)&gt;=1/3,1/3,0)),ROUNDDOWN($G801*1.05,0)))</f>
        <v>26.333333333333332</v>
      </c>
      <c r="J801" s="56"/>
      <c r="K801" s="48"/>
      <c r="L801" s="50"/>
      <c r="O801" s="46" t="str">
        <f>D801</f>
        <v>NYA/WAN</v>
      </c>
      <c r="P801" s="46" t="s">
        <v>390</v>
      </c>
    </row>
    <row r="802" spans="1:16" x14ac:dyDescent="0.2">
      <c r="A802" s="55" t="s">
        <v>84</v>
      </c>
      <c r="B802" s="78">
        <v>27775</v>
      </c>
      <c r="C802" s="13" t="s">
        <v>1811</v>
      </c>
      <c r="D802" s="82" t="s">
        <v>5</v>
      </c>
      <c r="E802" s="47" t="s">
        <v>15</v>
      </c>
      <c r="F802" s="13">
        <v>0</v>
      </c>
      <c r="G802" s="70">
        <v>38</v>
      </c>
      <c r="H802" s="47">
        <f>IF(LEFT(E802,2)="DH",1,IF(LEFT(E802,2)="CA",2,IF(LEFT(E802,2)="1B",3,IF(LEFT(E802,2)="2B",4,IF(LEFT(E802,2)="3B",5,IF(LEFT(E802,2)="SS",6,IF(LEFT(E802,2)="LF",7,IF(LEFT(E802,2)="CF",8,IF(LEFT(E802,2)="RF",9,IF(LEFT(E802,2)="SP",10,IF(LEFT(E802,2)="RP",11,12)))))))))))</f>
        <v>11</v>
      </c>
      <c r="I802" s="53">
        <f>IF($G802="NC","NC",IF(OR(LEFT(E802,2)="RP",LEFT(E802,2)="SP"),ROUNDDOWN($G802*1.05,0)+IF($G802*1.05-ROUNDDOWN($G802*1.05,0)&gt;=2/3,2/3,IF($G802*1.05-ROUNDDOWN($G802*1.05,0)&gt;=1/3,1/3,0)),ROUNDDOWN($G802*1.05,0)))</f>
        <v>39.666666666666664</v>
      </c>
      <c r="J802" s="56"/>
      <c r="K802" s="48"/>
      <c r="L802" s="50"/>
      <c r="O802" s="46" t="str">
        <f>D802</f>
        <v>PIN</v>
      </c>
    </row>
    <row r="803" spans="1:16" x14ac:dyDescent="0.2">
      <c r="A803" s="55" t="s">
        <v>162</v>
      </c>
      <c r="B803" s="55">
        <v>10324</v>
      </c>
      <c r="C803" s="13" t="s">
        <v>610</v>
      </c>
      <c r="D803" s="84" t="s">
        <v>17</v>
      </c>
      <c r="E803" s="47" t="s">
        <v>106</v>
      </c>
      <c r="F803" s="48"/>
      <c r="G803" s="69">
        <v>487</v>
      </c>
      <c r="H803" s="47">
        <f>IF(LEFT(E803,2)="DH",1,IF(LEFT(E803,2)="CA",2,IF(LEFT(E803,2)="1B",3,IF(LEFT(E803,2)="2B",4,IF(LEFT(E803,2)="3B",5,IF(LEFT(E803,2)="SS",6,IF(LEFT(E803,2)="LF",7,IF(LEFT(E803,2)="CF",8,IF(LEFT(E803,2)="RF",9,IF(LEFT(E803,2)="SP",10,IF(LEFT(E803,2)="RP",11,12)))))))))))</f>
        <v>1</v>
      </c>
      <c r="I803" s="53">
        <f>IF($G803="NC","NC",IF(OR(LEFT(E803,2)="RP",LEFT(E803,2)="SP"),ROUNDDOWN($G803*1.05,0)+IF($G803*1.05-ROUNDDOWN($G803*1.05,0)&gt;=2/3,2/3,IF($G803*1.05-ROUNDDOWN($G803*1.05,0)&gt;=1/3,1/3,0)),ROUNDDOWN($G803*1.05,0)))</f>
        <v>511</v>
      </c>
      <c r="J803" s="56"/>
      <c r="K803" s="48"/>
      <c r="L803" s="50"/>
      <c r="O803" s="46" t="str">
        <f>D803</f>
        <v>ATN</v>
      </c>
    </row>
    <row r="804" spans="1:16" x14ac:dyDescent="0.2">
      <c r="A804" s="55" t="s">
        <v>162</v>
      </c>
      <c r="B804" s="55">
        <v>11442</v>
      </c>
      <c r="C804" s="13" t="s">
        <v>628</v>
      </c>
      <c r="D804" s="84" t="s">
        <v>23</v>
      </c>
      <c r="E804" s="47" t="s">
        <v>165</v>
      </c>
      <c r="F804" s="47"/>
      <c r="G804" s="69">
        <v>91</v>
      </c>
      <c r="H804" s="47">
        <f>IF(LEFT(E804,2)="DH",1,IF(LEFT(E804,2)="CA",2,IF(LEFT(E804,2)="1B",3,IF(LEFT(E804,2)="2B",4,IF(LEFT(E804,2)="3B",5,IF(LEFT(E804,2)="SS",6,IF(LEFT(E804,2)="LF",7,IF(LEFT(E804,2)="CF",8,IF(LEFT(E804,2)="RF",9,IF(LEFT(E804,2)="SP",10,IF(LEFT(E804,2)="RP",11,12)))))))))))</f>
        <v>2</v>
      </c>
      <c r="I804" s="53">
        <f>IF($G804="NC","NC",IF(OR(LEFT(E804,2)="RP",LEFT(E804,2)="SP"),ROUNDDOWN($G804*1.05,0)+IF($G804*1.05-ROUNDDOWN($G804*1.05,0)&gt;=2/3,2/3,IF($G804*1.05-ROUNDDOWN($G804*1.05,0)&gt;=1/3,1/3,0)),ROUNDDOWN($G804*1.05,0)))</f>
        <v>95</v>
      </c>
      <c r="J804" s="56"/>
      <c r="K804" s="49"/>
      <c r="L804" s="50"/>
      <c r="O804" s="46" t="str">
        <f>D804</f>
        <v>BAA</v>
      </c>
    </row>
    <row r="805" spans="1:16" x14ac:dyDescent="0.2">
      <c r="A805" s="55" t="s">
        <v>162</v>
      </c>
      <c r="B805" s="55">
        <v>15905</v>
      </c>
      <c r="C805" s="13" t="s">
        <v>842</v>
      </c>
      <c r="D805" s="84" t="s">
        <v>22</v>
      </c>
      <c r="E805" s="47" t="s">
        <v>165</v>
      </c>
      <c r="F805" s="48"/>
      <c r="G805" s="69">
        <v>261</v>
      </c>
      <c r="H805" s="47">
        <f>IF(LEFT(E805,2)="DH",1,IF(LEFT(E805,2)="CA",2,IF(LEFT(E805,2)="1B",3,IF(LEFT(E805,2)="2B",4,IF(LEFT(E805,2)="3B",5,IF(LEFT(E805,2)="SS",6,IF(LEFT(E805,2)="LF",7,IF(LEFT(E805,2)="CF",8,IF(LEFT(E805,2)="RF",9,IF(LEFT(E805,2)="SP",10,IF(LEFT(E805,2)="RP",11,12)))))))))))</f>
        <v>2</v>
      </c>
      <c r="I805" s="53">
        <f>IF($G805="NC","NC",IF(OR(LEFT(E805,2)="RP",LEFT(E805,2)="SP"),ROUNDDOWN($G805*1.05,0)+IF($G805*1.05-ROUNDDOWN($G805*1.05,0)&gt;=2/3,2/3,IF($G805*1.05-ROUNDDOWN($G805*1.05,0)&gt;=1/3,1/3,0)),ROUNDDOWN($G805*1.05,0)))</f>
        <v>274</v>
      </c>
      <c r="J805" s="56"/>
      <c r="K805" s="49"/>
      <c r="L805" s="50"/>
      <c r="O805" s="46" t="str">
        <f>D805</f>
        <v>NYN</v>
      </c>
    </row>
    <row r="806" spans="1:16" x14ac:dyDescent="0.2">
      <c r="A806" s="55" t="s">
        <v>162</v>
      </c>
      <c r="B806" s="55">
        <v>27478</v>
      </c>
      <c r="C806" s="13" t="s">
        <v>1747</v>
      </c>
      <c r="D806" s="84" t="s">
        <v>121</v>
      </c>
      <c r="E806" s="47" t="s">
        <v>165</v>
      </c>
      <c r="F806" s="48"/>
      <c r="G806" s="69">
        <v>409</v>
      </c>
      <c r="H806" s="47">
        <f>IF(LEFT(E806,2)="DH",1,IF(LEFT(E806,2)="CA",2,IF(LEFT(E806,2)="1B",3,IF(LEFT(E806,2)="2B",4,IF(LEFT(E806,2)="3B",5,IF(LEFT(E806,2)="SS",6,IF(LEFT(E806,2)="LF",7,IF(LEFT(E806,2)="CF",8,IF(LEFT(E806,2)="RF",9,IF(LEFT(E806,2)="SP",10,IF(LEFT(E806,2)="RP",11,12)))))))))))</f>
        <v>2</v>
      </c>
      <c r="I806" s="53">
        <f>IF($G806="NC","NC",IF(OR(LEFT(E806,2)="RP",LEFT(E806,2)="SP"),ROUNDDOWN($G806*1.05,0)+IF($G806*1.05-ROUNDDOWN($G806*1.05,0)&gt;=2/3,2/3,IF($G806*1.05-ROUNDDOWN($G806*1.05,0)&gt;=1/3,1/3,0)),ROUNDDOWN($G806*1.05,0)))</f>
        <v>429</v>
      </c>
      <c r="J806" s="56"/>
      <c r="K806" s="49"/>
      <c r="L806" s="50"/>
      <c r="O806" s="46" t="str">
        <f>D806</f>
        <v>SFN</v>
      </c>
    </row>
    <row r="807" spans="1:16" x14ac:dyDescent="0.2">
      <c r="A807" s="55" t="s">
        <v>162</v>
      </c>
      <c r="B807" s="55">
        <v>11579</v>
      </c>
      <c r="C807" s="13" t="s">
        <v>634</v>
      </c>
      <c r="D807" s="84" t="s">
        <v>122</v>
      </c>
      <c r="E807" s="47" t="s">
        <v>4</v>
      </c>
      <c r="F807" s="48"/>
      <c r="G807" s="69">
        <v>501</v>
      </c>
      <c r="H807" s="47">
        <f>IF(LEFT(E807,2)="DH",1,IF(LEFT(E807,2)="CA",2,IF(LEFT(E807,2)="1B",3,IF(LEFT(E807,2)="2B",4,IF(LEFT(E807,2)="3B",5,IF(LEFT(E807,2)="SS",6,IF(LEFT(E807,2)="LF",7,IF(LEFT(E807,2)="CF",8,IF(LEFT(E807,2)="RF",9,IF(LEFT(E807,2)="SP",10,IF(LEFT(E807,2)="RP",11,12)))))))))))</f>
        <v>3</v>
      </c>
      <c r="I807" s="53">
        <f>IF($G807="NC","NC",IF(OR(LEFT(E807,2)="RP",LEFT(E807,2)="SP"),ROUNDDOWN($G807*1.05,0)+IF($G807*1.05-ROUNDDOWN($G807*1.05,0)&gt;=2/3,2/3,IF($G807*1.05-ROUNDDOWN($G807*1.05,0)&gt;=1/3,1/3,0)),ROUNDDOWN($G807*1.05,0)))</f>
        <v>526</v>
      </c>
      <c r="J807" s="56"/>
      <c r="K807" s="49"/>
      <c r="L807" s="50"/>
      <c r="O807" s="46" t="str">
        <f>D807</f>
        <v>PHN</v>
      </c>
    </row>
    <row r="808" spans="1:16" x14ac:dyDescent="0.2">
      <c r="A808" s="55" t="s">
        <v>162</v>
      </c>
      <c r="B808" s="55">
        <v>25845</v>
      </c>
      <c r="C808" s="13" t="s">
        <v>1629</v>
      </c>
      <c r="D808" s="84" t="s">
        <v>64</v>
      </c>
      <c r="E808" s="47" t="s">
        <v>4</v>
      </c>
      <c r="F808" s="48"/>
      <c r="G808" s="69">
        <v>306</v>
      </c>
      <c r="H808" s="47">
        <f>IF(LEFT(E808,2)="DH",1,IF(LEFT(E808,2)="CA",2,IF(LEFT(E808,2)="1B",3,IF(LEFT(E808,2)="2B",4,IF(LEFT(E808,2)="3B",5,IF(LEFT(E808,2)="SS",6,IF(LEFT(E808,2)="LF",7,IF(LEFT(E808,2)="CF",8,IF(LEFT(E808,2)="RF",9,IF(LEFT(E808,2)="SP",10,IF(LEFT(E808,2)="RP",11,12)))))))))))</f>
        <v>3</v>
      </c>
      <c r="I808" s="53">
        <f>IF($G808="NC","NC",IF(OR(LEFT(E808,2)="RP",LEFT(E808,2)="SP"),ROUNDDOWN($G808*1.05,0)+IF($G808*1.05-ROUNDDOWN($G808*1.05,0)&gt;=2/3,2/3,IF($G808*1.05-ROUNDDOWN($G808*1.05,0)&gt;=1/3,1/3,0)),ROUNDDOWN($G808*1.05,0)))</f>
        <v>321</v>
      </c>
      <c r="J808" s="56"/>
      <c r="K808" s="48"/>
      <c r="L808" s="50"/>
      <c r="O808" s="46" t="str">
        <f>D808</f>
        <v>CON</v>
      </c>
    </row>
    <row r="809" spans="1:16" x14ac:dyDescent="0.2">
      <c r="A809" s="55" t="s">
        <v>162</v>
      </c>
      <c r="B809" s="55">
        <v>26143</v>
      </c>
      <c r="C809" s="13" t="s">
        <v>1664</v>
      </c>
      <c r="D809" s="84" t="s">
        <v>140</v>
      </c>
      <c r="E809" s="47" t="s">
        <v>333</v>
      </c>
      <c r="F809" s="48"/>
      <c r="G809" s="69">
        <v>112</v>
      </c>
      <c r="H809" s="47">
        <f>IF(LEFT(E809,2)="DH",1,IF(LEFT(E809,2)="CA",2,IF(LEFT(E809,2)="1B",3,IF(LEFT(E809,2)="2B",4,IF(LEFT(E809,2)="3B",5,IF(LEFT(E809,2)="SS",6,IF(LEFT(E809,2)="LF",7,IF(LEFT(E809,2)="CF",8,IF(LEFT(E809,2)="RF",9,IF(LEFT(E809,2)="SP",10,IF(LEFT(E809,2)="RP",11,12)))))))))))</f>
        <v>3</v>
      </c>
      <c r="I809" s="53">
        <f>IF($G809="NC","NC",IF(OR(LEFT(E809,2)="RP",LEFT(E809,2)="SP"),ROUNDDOWN($G809*1.05,0)+IF($G809*1.05-ROUNDDOWN($G809*1.05,0)&gt;=2/3,2/3,IF($G809*1.05-ROUNDDOWN($G809*1.05,0)&gt;=1/3,1/3,0)),ROUNDDOWN($G809*1.05,0)))</f>
        <v>117</v>
      </c>
      <c r="J809" s="56"/>
      <c r="K809" s="48"/>
      <c r="L809" s="50"/>
      <c r="O809" s="46" t="str">
        <f>D809</f>
        <v>MMN</v>
      </c>
    </row>
    <row r="810" spans="1:16" x14ac:dyDescent="0.2">
      <c r="A810" s="44" t="s">
        <v>162</v>
      </c>
      <c r="B810" s="55">
        <v>33390</v>
      </c>
      <c r="C810" s="13" t="s">
        <v>2059</v>
      </c>
      <c r="D810" s="84" t="s">
        <v>121</v>
      </c>
      <c r="E810" s="47" t="s">
        <v>4</v>
      </c>
      <c r="F810" s="48"/>
      <c r="G810" s="69">
        <v>28</v>
      </c>
      <c r="H810" s="47">
        <f>IF(LEFT(E810,2)="DH",1,IF(LEFT(E810,2)="CA",2,IF(LEFT(E810,2)="1B",3,IF(LEFT(E810,2)="2B",4,IF(LEFT(E810,2)="3B",5,IF(LEFT(E810,2)="SS",6,IF(LEFT(E810,2)="LF",7,IF(LEFT(E810,2)="CF",8,IF(LEFT(E810,2)="RF",9,IF(LEFT(E810,2)="SP",10,IF(LEFT(E810,2)="RP",11,12)))))))))))</f>
        <v>3</v>
      </c>
      <c r="I810" s="53">
        <f>IF($G810="NC","NC",IF(OR(LEFT(E810,2)="RP",LEFT(E810,2)="SP"),ROUNDDOWN($G810*1.05,0)+IF($G810*1.05-ROUNDDOWN($G810*1.05,0)&gt;=2/3,2/3,IF($G810*1.05-ROUNDDOWN($G810*1.05,0)&gt;=1/3,1/3,0)),ROUNDDOWN($G810*1.05,0)))</f>
        <v>29</v>
      </c>
      <c r="J810" s="56"/>
      <c r="K810" s="49"/>
      <c r="L810" s="50"/>
      <c r="O810" s="46" t="str">
        <f>D810</f>
        <v>SFN</v>
      </c>
    </row>
    <row r="811" spans="1:16" x14ac:dyDescent="0.2">
      <c r="A811" s="55" t="s">
        <v>162</v>
      </c>
      <c r="B811" s="55">
        <v>12533</v>
      </c>
      <c r="C811" s="13" t="s">
        <v>667</v>
      </c>
      <c r="D811" s="84" t="s">
        <v>16</v>
      </c>
      <c r="E811" s="51" t="s">
        <v>6</v>
      </c>
      <c r="F811" s="52"/>
      <c r="G811" s="69">
        <v>470</v>
      </c>
      <c r="H811" s="51">
        <f>IF(LEFT(E811,2)="DH",1,IF(LEFT(E811,2)="CA",2,IF(LEFT(E811,2)="1B",3,IF(LEFT(E811,2)="2B",4,IF(LEFT(E811,2)="3B",5,IF(LEFT(E811,2)="SS",6,IF(LEFT(E811,2)="LF",7,IF(LEFT(E811,2)="CF",8,IF(LEFT(E811,2)="RF",9,IF(LEFT(E811,2)="SP",10,IF(LEFT(E811,2)="RP",11,12)))))))))))</f>
        <v>4</v>
      </c>
      <c r="I811" s="53">
        <f>IF($G811="NC","NC",IF(OR(LEFT(E811,2)="RP",LEFT(E811,2)="SP"),ROUNDDOWN($G811*1.05,0)+IF($G811*1.05-ROUNDDOWN($G811*1.05,0)&gt;=2/3,2/3,IF($G811*1.05-ROUNDDOWN($G811*1.05,0)&gt;=1/3,1/3,0)),ROUNDDOWN($G811*1.05,0)))</f>
        <v>493</v>
      </c>
      <c r="J811" s="56"/>
      <c r="K811" s="48"/>
      <c r="L811" s="50"/>
      <c r="O811" s="46" t="str">
        <f>D811</f>
        <v>TEA</v>
      </c>
    </row>
    <row r="812" spans="1:16" x14ac:dyDescent="0.2">
      <c r="A812" s="55" t="s">
        <v>162</v>
      </c>
      <c r="B812" s="55">
        <v>13324</v>
      </c>
      <c r="C812" s="13" t="s">
        <v>708</v>
      </c>
      <c r="D812" s="84" t="s">
        <v>65</v>
      </c>
      <c r="E812" s="51" t="s">
        <v>523</v>
      </c>
      <c r="F812" s="48"/>
      <c r="G812" s="69">
        <v>115</v>
      </c>
      <c r="H812" s="51">
        <f>IF(LEFT(E812,2)="DH",1,IF(LEFT(E812,2)="CA",2,IF(LEFT(E812,2)="1B",3,IF(LEFT(E812,2)="2B",4,IF(LEFT(E812,2)="3B",5,IF(LEFT(E812,2)="SS",6,IF(LEFT(E812,2)="LF",7,IF(LEFT(E812,2)="CF",8,IF(LEFT(E812,2)="RF",9,IF(LEFT(E812,2)="SP",10,IF(LEFT(E812,2)="RP",11,12)))))))))))</f>
        <v>4</v>
      </c>
      <c r="I812" s="53">
        <f>IF($G812="NC","NC",IF(OR(LEFT(E812,2)="RP",LEFT(E812,2)="SP"),ROUNDDOWN($G812*1.05,0)+IF($G812*1.05-ROUNDDOWN($G812*1.05,0)&gt;=2/3,2/3,IF($G812*1.05-ROUNDDOWN($G812*1.05,0)&gt;=1/3,1/3,0)),ROUNDDOWN($G812*1.05,0)))</f>
        <v>120</v>
      </c>
      <c r="J812" s="56"/>
      <c r="K812" s="48"/>
      <c r="L812" s="50"/>
      <c r="O812" s="46" t="str">
        <f>D812</f>
        <v>ARN</v>
      </c>
    </row>
    <row r="813" spans="1:16" x14ac:dyDescent="0.2">
      <c r="A813" s="55" t="s">
        <v>162</v>
      </c>
      <c r="B813" s="55">
        <v>27653</v>
      </c>
      <c r="C813" s="13" t="s">
        <v>1788</v>
      </c>
      <c r="D813" s="84" t="s">
        <v>121</v>
      </c>
      <c r="E813" s="51" t="s">
        <v>6</v>
      </c>
      <c r="F813" s="48"/>
      <c r="G813" s="69">
        <v>174</v>
      </c>
      <c r="H813" s="51">
        <f>IF(LEFT(E813,2)="DH",1,IF(LEFT(E813,2)="CA",2,IF(LEFT(E813,2)="1B",3,IF(LEFT(E813,2)="2B",4,IF(LEFT(E813,2)="3B",5,IF(LEFT(E813,2)="SS",6,IF(LEFT(E813,2)="LF",7,IF(LEFT(E813,2)="CF",8,IF(LEFT(E813,2)="RF",9,IF(LEFT(E813,2)="SP",10,IF(LEFT(E813,2)="RP",11,12)))))))))))</f>
        <v>4</v>
      </c>
      <c r="I813" s="53">
        <f>IF($G813="NC","NC",IF(OR(LEFT(E813,2)="RP",LEFT(E813,2)="SP"),ROUNDDOWN($G813*1.05,0)+IF($G813*1.05-ROUNDDOWN($G813*1.05,0)&gt;=2/3,2/3,IF($G813*1.05-ROUNDDOWN($G813*1.05,0)&gt;=1/3,1/3,0)),ROUNDDOWN($G813*1.05,0)))</f>
        <v>182</v>
      </c>
      <c r="J813" s="56"/>
      <c r="K813" s="48"/>
      <c r="L813" s="50"/>
      <c r="O813" s="46" t="str">
        <f>D813</f>
        <v>SFN</v>
      </c>
    </row>
    <row r="814" spans="1:16" x14ac:dyDescent="0.2">
      <c r="A814" s="55" t="s">
        <v>162</v>
      </c>
      <c r="B814" s="55">
        <v>11493</v>
      </c>
      <c r="C814" s="13" t="s">
        <v>633</v>
      </c>
      <c r="D814" s="84" t="s">
        <v>11</v>
      </c>
      <c r="E814" s="47" t="s">
        <v>8</v>
      </c>
      <c r="F814" s="48"/>
      <c r="G814" s="69">
        <v>615</v>
      </c>
      <c r="H814" s="47">
        <f>IF(LEFT(E814,2)="DH",1,IF(LEFT(E814,2)="CA",2,IF(LEFT(E814,2)="1B",3,IF(LEFT(E814,2)="2B",4,IF(LEFT(E814,2)="3B",5,IF(LEFT(E814,2)="SS",6,IF(LEFT(E814,2)="LF",7,IF(LEFT(E814,2)="CF",8,IF(LEFT(E814,2)="RF",9,IF(LEFT(E814,2)="SP",10,IF(LEFT(E814,2)="RP",11,12)))))))))))</f>
        <v>5</v>
      </c>
      <c r="I814" s="53">
        <f>IF($G814="NC","NC",IF(OR(LEFT(E814,2)="RP",LEFT(E814,2)="SP"),ROUNDDOWN($G814*1.05,0)+IF($G814*1.05-ROUNDDOWN($G814*1.05,0)&gt;=2/3,2/3,IF($G814*1.05-ROUNDDOWN($G814*1.05,0)&gt;=1/3,1/3,0)),ROUNDDOWN($G814*1.05,0)))</f>
        <v>645</v>
      </c>
      <c r="J814" s="56"/>
      <c r="K814" s="49"/>
      <c r="L814" s="50"/>
      <c r="O814" s="46" t="str">
        <f>D814</f>
        <v>SDN</v>
      </c>
    </row>
    <row r="815" spans="1:16" x14ac:dyDescent="0.2">
      <c r="A815" s="55" t="s">
        <v>162</v>
      </c>
      <c r="B815" s="55">
        <v>23789</v>
      </c>
      <c r="C815" s="13" t="s">
        <v>1482</v>
      </c>
      <c r="D815" s="84" t="s">
        <v>65</v>
      </c>
      <c r="E815" s="47" t="s">
        <v>8</v>
      </c>
      <c r="F815" s="48"/>
      <c r="G815" s="69">
        <v>230</v>
      </c>
      <c r="H815" s="47">
        <f>IF(LEFT(E815,2)="DH",1,IF(LEFT(E815,2)="CA",2,IF(LEFT(E815,2)="1B",3,IF(LEFT(E815,2)="2B",4,IF(LEFT(E815,2)="3B",5,IF(LEFT(E815,2)="SS",6,IF(LEFT(E815,2)="LF",7,IF(LEFT(E815,2)="CF",8,IF(LEFT(E815,2)="RF",9,IF(LEFT(E815,2)="SP",10,IF(LEFT(E815,2)="RP",11,12)))))))))))</f>
        <v>5</v>
      </c>
      <c r="I815" s="53">
        <f>IF($G815="NC","NC",IF(OR(LEFT(E815,2)="RP",LEFT(E815,2)="SP"),ROUNDDOWN($G815*1.05,0)+IF($G815*1.05-ROUNDDOWN($G815*1.05,0)&gt;=2/3,2/3,IF($G815*1.05-ROUNDDOWN($G815*1.05,0)&gt;=1/3,1/3,0)),ROUNDDOWN($G815*1.05,0)))</f>
        <v>241</v>
      </c>
      <c r="J815" s="56"/>
      <c r="K815" s="49"/>
      <c r="L815" s="50"/>
      <c r="O815" s="46" t="str">
        <f>D815</f>
        <v>ARN</v>
      </c>
    </row>
    <row r="816" spans="1:16" x14ac:dyDescent="0.2">
      <c r="A816" s="55" t="s">
        <v>162</v>
      </c>
      <c r="B816" s="55">
        <v>13185</v>
      </c>
      <c r="C816" s="13" t="s">
        <v>701</v>
      </c>
      <c r="D816" s="76" t="str">
        <f>P816</f>
        <v>ATN/CON</v>
      </c>
      <c r="E816" s="51" t="s">
        <v>338</v>
      </c>
      <c r="F816" s="52"/>
      <c r="G816" s="69">
        <v>203</v>
      </c>
      <c r="H816" s="51">
        <f>IF(LEFT(E816,2)="DH",1,IF(LEFT(E816,2)="CA",2,IF(LEFT(E816,2)="1B",3,IF(LEFT(E816,2)="2B",4,IF(LEFT(E816,2)="3B",5,IF(LEFT(E816,2)="SS",6,IF(LEFT(E816,2)="LF",7,IF(LEFT(E816,2)="CF",8,IF(LEFT(E816,2)="RF",9,IF(LEFT(E816,2)="SP",10,IF(LEFT(E816,2)="RP",11,12)))))))))))</f>
        <v>6</v>
      </c>
      <c r="I816" s="53">
        <f>IF($G816="NC","NC",IF(OR(LEFT(E816,2)="RP",LEFT(E816,2)="SP"),ROUNDDOWN($G816*1.05,0)+IF($G816*1.05-ROUNDDOWN($G816*1.05,0)&gt;=2/3,2/3,IF($G816*1.05-ROUNDDOWN($G816*1.05,0)&gt;=1/3,1/3,0)),ROUNDDOWN($G816*1.05,0)))</f>
        <v>213</v>
      </c>
      <c r="J816" s="56"/>
      <c r="K816" s="48"/>
      <c r="L816" s="50"/>
      <c r="O816" s="46" t="str">
        <f>D816</f>
        <v>ATN/CON</v>
      </c>
      <c r="P816" s="46" t="s">
        <v>470</v>
      </c>
    </row>
    <row r="817" spans="1:16" x14ac:dyDescent="0.2">
      <c r="A817" s="55" t="s">
        <v>162</v>
      </c>
      <c r="B817" s="55">
        <v>15986</v>
      </c>
      <c r="C817" s="13" t="s">
        <v>845</v>
      </c>
      <c r="D817" s="84" t="s">
        <v>121</v>
      </c>
      <c r="E817" s="47" t="s">
        <v>9</v>
      </c>
      <c r="F817" s="48"/>
      <c r="G817" s="69">
        <v>591</v>
      </c>
      <c r="H817" s="47">
        <f>IF(LEFT(E817,2)="DH",1,IF(LEFT(E817,2)="CA",2,IF(LEFT(E817,2)="1B",3,IF(LEFT(E817,2)="2B",4,IF(LEFT(E817,2)="3B",5,IF(LEFT(E817,2)="SS",6,IF(LEFT(E817,2)="LF",7,IF(LEFT(E817,2)="CF",8,IF(LEFT(E817,2)="RF",9,IF(LEFT(E817,2)="SP",10,IF(LEFT(E817,2)="RP",11,12)))))))))))</f>
        <v>6</v>
      </c>
      <c r="I817" s="53">
        <f>IF($G817="NC","NC",IF(OR(LEFT(E817,2)="RP",LEFT(E817,2)="SP"),ROUNDDOWN($G817*1.05,0)+IF($G817*1.05-ROUNDDOWN($G817*1.05,0)&gt;=2/3,2/3,IF($G817*1.05-ROUNDDOWN($G817*1.05,0)&gt;=1/3,1/3,0)),ROUNDDOWN($G817*1.05,0)))</f>
        <v>620</v>
      </c>
      <c r="J817" s="56"/>
      <c r="K817" s="48"/>
      <c r="L817" s="50"/>
      <c r="O817" s="46" t="str">
        <f>D817</f>
        <v>SFN</v>
      </c>
    </row>
    <row r="818" spans="1:16" x14ac:dyDescent="0.2">
      <c r="A818" s="55" t="s">
        <v>162</v>
      </c>
      <c r="B818" s="55">
        <v>19290</v>
      </c>
      <c r="C818" s="13" t="s">
        <v>1057</v>
      </c>
      <c r="D818" s="84" t="s">
        <v>18</v>
      </c>
      <c r="E818" s="47" t="s">
        <v>10</v>
      </c>
      <c r="F818" s="48"/>
      <c r="G818" s="69">
        <v>613</v>
      </c>
      <c r="H818" s="47">
        <f>IF(LEFT(E818,2)="DH",1,IF(LEFT(E818,2)="CA",2,IF(LEFT(E818,2)="1B",3,IF(LEFT(E818,2)="2B",4,IF(LEFT(E818,2)="3B",5,IF(LEFT(E818,2)="SS",6,IF(LEFT(E818,2)="LF",7,IF(LEFT(E818,2)="CF",8,IF(LEFT(E818,2)="RF",9,IF(LEFT(E818,2)="SP",10,IF(LEFT(E818,2)="RP",11,12)))))))))))</f>
        <v>7</v>
      </c>
      <c r="I818" s="53">
        <f>IF($G818="NC","NC",IF(OR(LEFT(E818,2)="RP",LEFT(E818,2)="SP"),ROUNDDOWN($G818*1.05,0)+IF($G818*1.05-ROUNDDOWN($G818*1.05,0)&gt;=2/3,2/3,IF($G818*1.05-ROUNDDOWN($G818*1.05,0)&gt;=1/3,1/3,0)),ROUNDDOWN($G818*1.05,0)))</f>
        <v>643</v>
      </c>
      <c r="J818" s="56"/>
      <c r="K818" s="49"/>
      <c r="L818" s="50"/>
      <c r="O818" s="46" t="str">
        <f>D818</f>
        <v>SEA</v>
      </c>
    </row>
    <row r="819" spans="1:16" x14ac:dyDescent="0.2">
      <c r="A819" s="55" t="s">
        <v>162</v>
      </c>
      <c r="B819" s="55">
        <v>22515</v>
      </c>
      <c r="C819" s="13" t="s">
        <v>1403</v>
      </c>
      <c r="D819" s="84" t="s">
        <v>121</v>
      </c>
      <c r="E819" s="47" t="s">
        <v>10</v>
      </c>
      <c r="F819" s="48"/>
      <c r="G819" s="69">
        <v>620</v>
      </c>
      <c r="H819" s="47">
        <f>IF(LEFT(E819,2)="DH",1,IF(LEFT(E819,2)="CA",2,IF(LEFT(E819,2)="1B",3,IF(LEFT(E819,2)="2B",4,IF(LEFT(E819,2)="3B",5,IF(LEFT(E819,2)="SS",6,IF(LEFT(E819,2)="LF",7,IF(LEFT(E819,2)="CF",8,IF(LEFT(E819,2)="RF",9,IF(LEFT(E819,2)="SP",10,IF(LEFT(E819,2)="RP",11,12)))))))))))</f>
        <v>7</v>
      </c>
      <c r="I819" s="53">
        <f>IF($G819="NC","NC",IF(OR(LEFT(E819,2)="RP",LEFT(E819,2)="SP"),ROUNDDOWN($G819*1.05,0)+IF($G819*1.05-ROUNDDOWN($G819*1.05,0)&gt;=2/3,2/3,IF($G819*1.05-ROUNDDOWN($G819*1.05,0)&gt;=1/3,1/3,0)),ROUNDDOWN($G819*1.05,0)))</f>
        <v>651</v>
      </c>
      <c r="J819" s="56"/>
      <c r="K819" s="48"/>
      <c r="L819" s="50"/>
      <c r="O819" s="46" t="str">
        <f>D819</f>
        <v>SFN</v>
      </c>
    </row>
    <row r="820" spans="1:16" x14ac:dyDescent="0.2">
      <c r="A820" s="55" t="s">
        <v>162</v>
      </c>
      <c r="B820" s="55">
        <v>33824</v>
      </c>
      <c r="C820" s="13" t="s">
        <v>2073</v>
      </c>
      <c r="D820" s="84" t="s">
        <v>121</v>
      </c>
      <c r="E820" s="51" t="s">
        <v>20</v>
      </c>
      <c r="F820" s="48"/>
      <c r="G820" s="69">
        <v>560</v>
      </c>
      <c r="H820" s="51">
        <f>IF(LEFT(E820,2)="DH",1,IF(LEFT(E820,2)="CA",2,IF(LEFT(E820,2)="1B",3,IF(LEFT(E820,2)="2B",4,IF(LEFT(E820,2)="3B",5,IF(LEFT(E820,2)="SS",6,IF(LEFT(E820,2)="LF",7,IF(LEFT(E820,2)="CF",8,IF(LEFT(E820,2)="RF",9,IF(LEFT(E820,2)="SP",10,IF(LEFT(E820,2)="RP",11,12)))))))))))</f>
        <v>8</v>
      </c>
      <c r="I820" s="53">
        <f>IF($G820="NC","NC",IF(OR(LEFT(E820,2)="RP",LEFT(E820,2)="SP"),ROUNDDOWN($G820*1.05,0)+IF($G820*1.05-ROUNDDOWN($G820*1.05,0)&gt;=2/3,2/3,IF($G820*1.05-ROUNDDOWN($G820*1.05,0)&gt;=1/3,1/3,0)),ROUNDDOWN($G820*1.05,0)))</f>
        <v>588</v>
      </c>
      <c r="J820" s="56"/>
      <c r="K820" s="48"/>
      <c r="L820" s="50"/>
      <c r="O820" s="46" t="str">
        <f>D820</f>
        <v>SFN</v>
      </c>
    </row>
    <row r="821" spans="1:16" x14ac:dyDescent="0.2">
      <c r="A821" s="55" t="s">
        <v>162</v>
      </c>
      <c r="B821" s="55">
        <v>14854</v>
      </c>
      <c r="C821" s="13" t="s">
        <v>783</v>
      </c>
      <c r="D821" s="76" t="str">
        <f>P821</f>
        <v>SFN/KCA</v>
      </c>
      <c r="E821" s="47" t="s">
        <v>12</v>
      </c>
      <c r="F821" s="48"/>
      <c r="G821" s="69">
        <v>477</v>
      </c>
      <c r="H821" s="47">
        <f>IF(LEFT(E821,2)="DH",1,IF(LEFT(E821,2)="CA",2,IF(LEFT(E821,2)="1B",3,IF(LEFT(E821,2)="2B",4,IF(LEFT(E821,2)="3B",5,IF(LEFT(E821,2)="SS",6,IF(LEFT(E821,2)="LF",7,IF(LEFT(E821,2)="CF",8,IF(LEFT(E821,2)="RF",9,IF(LEFT(E821,2)="SP",10,IF(LEFT(E821,2)="RP",11,12)))))))))))</f>
        <v>9</v>
      </c>
      <c r="I821" s="53">
        <f>IF($G821="NC","NC",IF(OR(LEFT(E821,2)="RP",LEFT(E821,2)="SP"),ROUNDDOWN($G821*1.05,0)+IF($G821*1.05-ROUNDDOWN($G821*1.05,0)&gt;=2/3,2/3,IF($G821*1.05-ROUNDDOWN($G821*1.05,0)&gt;=1/3,1/3,0)),ROUNDDOWN($G821*1.05,0)))</f>
        <v>500</v>
      </c>
      <c r="J821" s="56"/>
      <c r="K821" s="49"/>
      <c r="L821" s="50"/>
      <c r="O821" s="46" t="str">
        <f>D821</f>
        <v>SFN/KCA</v>
      </c>
      <c r="P821" s="46" t="s">
        <v>462</v>
      </c>
    </row>
    <row r="822" spans="1:16" x14ac:dyDescent="0.2">
      <c r="A822" s="55" t="s">
        <v>162</v>
      </c>
      <c r="B822" s="55">
        <v>26467</v>
      </c>
      <c r="C822" s="13" t="s">
        <v>1717</v>
      </c>
      <c r="D822" s="84" t="s">
        <v>121</v>
      </c>
      <c r="E822" s="47" t="s">
        <v>12</v>
      </c>
      <c r="F822" s="48"/>
      <c r="G822" s="69">
        <v>172</v>
      </c>
      <c r="H822" s="47">
        <f>IF(LEFT(E822,2)="DH",1,IF(LEFT(E822,2)="CA",2,IF(LEFT(E822,2)="1B",3,IF(LEFT(E822,2)="2B",4,IF(LEFT(E822,2)="3B",5,IF(LEFT(E822,2)="SS",6,IF(LEFT(E822,2)="LF",7,IF(LEFT(E822,2)="CF",8,IF(LEFT(E822,2)="RF",9,IF(LEFT(E822,2)="SP",10,IF(LEFT(E822,2)="RP",11,12)))))))))))</f>
        <v>9</v>
      </c>
      <c r="I822" s="53">
        <f>IF($G822="NC","NC",IF(OR(LEFT(E822,2)="RP",LEFT(E822,2)="SP"),ROUNDDOWN($G822*1.05,0)+IF($G822*1.05-ROUNDDOWN($G822*1.05,0)&gt;=2/3,2/3,IF($G822*1.05-ROUNDDOWN($G822*1.05,0)&gt;=1/3,1/3,0)),ROUNDDOWN($G822*1.05,0)))</f>
        <v>180</v>
      </c>
      <c r="J822" s="56"/>
      <c r="K822" s="49"/>
      <c r="L822" s="50"/>
      <c r="O822" s="46" t="str">
        <f>D822</f>
        <v>SFN</v>
      </c>
    </row>
    <row r="823" spans="1:16" x14ac:dyDescent="0.2">
      <c r="A823" s="44" t="s">
        <v>162</v>
      </c>
      <c r="B823" s="78">
        <v>10310</v>
      </c>
      <c r="C823" s="13" t="s">
        <v>607</v>
      </c>
      <c r="D823" s="82" t="s">
        <v>122</v>
      </c>
      <c r="E823" s="47" t="s">
        <v>13</v>
      </c>
      <c r="F823" s="13">
        <v>24</v>
      </c>
      <c r="G823" s="70">
        <v>149.66</v>
      </c>
      <c r="H823" s="51">
        <f>IF(LEFT(E823,2)="DH",1,IF(LEFT(E823,2)="CA",2,IF(LEFT(E823,2)="1B",3,IF(LEFT(E823,2)="2B",4,IF(LEFT(E823,2)="3B",5,IF(LEFT(E823,2)="SS",6,IF(LEFT(E823,2)="LF",7,IF(LEFT(E823,2)="CF",8,IF(LEFT(E823,2)="RF",9,IF(LEFT(E823,2)="SP",10,IF(LEFT(E823,2)="RP",11,12)))))))))))</f>
        <v>10</v>
      </c>
      <c r="I823" s="53">
        <f>IF($G823="NC","NC",IF(OR(LEFT(E823,2)="RP",LEFT(E823,2)="SP"),ROUNDDOWN($G823*1.05,0)+IF($G823*1.05-ROUNDDOWN($G823*1.05,0)&gt;=2/3,2/3,IF($G823*1.05-ROUNDDOWN($G823*1.05,0)&gt;=1/3,1/3,0)),ROUNDDOWN($G823*1.05,0)))</f>
        <v>157</v>
      </c>
      <c r="J823" s="56"/>
      <c r="K823" s="48"/>
      <c r="L823" s="50"/>
      <c r="O823" s="46" t="str">
        <f>D823</f>
        <v>PHN</v>
      </c>
    </row>
    <row r="824" spans="1:16" x14ac:dyDescent="0.2">
      <c r="A824" s="55" t="s">
        <v>162</v>
      </c>
      <c r="B824" s="78">
        <v>10954</v>
      </c>
      <c r="C824" s="13" t="s">
        <v>619</v>
      </c>
      <c r="D824" s="82" t="s">
        <v>16</v>
      </c>
      <c r="E824" s="47" t="s">
        <v>13</v>
      </c>
      <c r="F824" s="13">
        <v>30</v>
      </c>
      <c r="G824" s="70">
        <v>172.66</v>
      </c>
      <c r="H824" s="47">
        <f>IF(LEFT(E824,2)="DH",1,IF(LEFT(E824,2)="CA",2,IF(LEFT(E824,2)="1B",3,IF(LEFT(E824,2)="2B",4,IF(LEFT(E824,2)="3B",5,IF(LEFT(E824,2)="SS",6,IF(LEFT(E824,2)="LF",7,IF(LEFT(E824,2)="CF",8,IF(LEFT(E824,2)="RF",9,IF(LEFT(E824,2)="SP",10,IF(LEFT(E824,2)="RP",11,12)))))))))))</f>
        <v>10</v>
      </c>
      <c r="I824" s="53">
        <f>IF($G824="NC","NC",IF(OR(LEFT(E824,2)="RP",LEFT(E824,2)="SP"),ROUNDDOWN($G824*1.05,0)+IF($G824*1.05-ROUNDDOWN($G824*1.05,0)&gt;=2/3,2/3,IF($G824*1.05-ROUNDDOWN($G824*1.05,0)&gt;=1/3,1/3,0)),ROUNDDOWN($G824*1.05,0)))</f>
        <v>181</v>
      </c>
      <c r="J824" s="56"/>
      <c r="K824" s="49"/>
      <c r="L824" s="50"/>
      <c r="O824" s="46" t="str">
        <f>D824</f>
        <v>TEA</v>
      </c>
    </row>
    <row r="825" spans="1:16" x14ac:dyDescent="0.2">
      <c r="A825" s="55" t="s">
        <v>162</v>
      </c>
      <c r="B825" s="78">
        <v>11486</v>
      </c>
      <c r="C825" s="13" t="s">
        <v>631</v>
      </c>
      <c r="D825" s="82" t="s">
        <v>121</v>
      </c>
      <c r="E825" s="51" t="s">
        <v>13</v>
      </c>
      <c r="F825" s="13">
        <v>32</v>
      </c>
      <c r="G825" s="70">
        <v>182.33</v>
      </c>
      <c r="H825" s="51">
        <f>IF(LEFT(E825,2)="DH",1,IF(LEFT(E825,2)="CA",2,IF(LEFT(E825,2)="1B",3,IF(LEFT(E825,2)="2B",4,IF(LEFT(E825,2)="3B",5,IF(LEFT(E825,2)="SS",6,IF(LEFT(E825,2)="LF",7,IF(LEFT(E825,2)="CF",8,IF(LEFT(E825,2)="RF",9,IF(LEFT(E825,2)="SP",10,IF(LEFT(E825,2)="RP",11,12)))))))))))</f>
        <v>10</v>
      </c>
      <c r="I825" s="53">
        <f>IF($G825="NC","NC",IF(OR(LEFT(E825,2)="RP",LEFT(E825,2)="SP"),ROUNDDOWN($G825*1.05,0)+IF($G825*1.05-ROUNDDOWN($G825*1.05,0)&gt;=2/3,2/3,IF($G825*1.05-ROUNDDOWN($G825*1.05,0)&gt;=1/3,1/3,0)),ROUNDDOWN($G825*1.05,0)))</f>
        <v>191.33333333333334</v>
      </c>
      <c r="J825" s="56"/>
      <c r="K825" s="48"/>
      <c r="L825" s="50"/>
      <c r="O825" s="46" t="str">
        <f>D825</f>
        <v>SFN</v>
      </c>
    </row>
    <row r="826" spans="1:16" x14ac:dyDescent="0.2">
      <c r="A826" s="44" t="s">
        <v>162</v>
      </c>
      <c r="B826" s="78">
        <v>13543</v>
      </c>
      <c r="C826" s="13" t="s">
        <v>721</v>
      </c>
      <c r="D826" s="82" t="s">
        <v>70</v>
      </c>
      <c r="E826" s="47" t="s">
        <v>13</v>
      </c>
      <c r="F826" s="13">
        <v>11</v>
      </c>
      <c r="G826" s="70">
        <v>61.33</v>
      </c>
      <c r="H826" s="47">
        <f>IF(LEFT(E826,2)="DH",1,IF(LEFT(E826,2)="CA",2,IF(LEFT(E826,2)="1B",3,IF(LEFT(E826,2)="2B",4,IF(LEFT(E826,2)="3B",5,IF(LEFT(E826,2)="SS",6,IF(LEFT(E826,2)="LF",7,IF(LEFT(E826,2)="CF",8,IF(LEFT(E826,2)="RF",9,IF(LEFT(E826,2)="SP",10,IF(LEFT(E826,2)="RP",11,12)))))))))))</f>
        <v>10</v>
      </c>
      <c r="I826" s="53">
        <f>IF($G826="NC","NC",IF(OR(LEFT(E826,2)="RP",LEFT(E826,2)="SP"),ROUNDDOWN($G826*1.05,0)+IF($G826*1.05-ROUNDDOWN($G826*1.05,0)&gt;=2/3,2/3,IF($G826*1.05-ROUNDDOWN($G826*1.05,0)&gt;=1/3,1/3,0)),ROUNDDOWN($G826*1.05,0)))</f>
        <v>64.333333333333329</v>
      </c>
      <c r="J826" s="56"/>
      <c r="K826" s="49"/>
      <c r="L826" s="50"/>
      <c r="O826" s="46" t="str">
        <f>D826</f>
        <v>LAN</v>
      </c>
    </row>
    <row r="827" spans="1:16" x14ac:dyDescent="0.2">
      <c r="A827" s="55" t="s">
        <v>162</v>
      </c>
      <c r="B827" s="78">
        <v>26253</v>
      </c>
      <c r="C827" s="13" t="s">
        <v>1683</v>
      </c>
      <c r="D827" s="82" t="s">
        <v>65</v>
      </c>
      <c r="E827" s="51" t="s">
        <v>527</v>
      </c>
      <c r="F827" s="13">
        <v>23</v>
      </c>
      <c r="G827" s="70">
        <v>154</v>
      </c>
      <c r="H827" s="51">
        <f>IF(LEFT(E827,2)="DH",1,IF(LEFT(E827,2)="CA",2,IF(LEFT(E827,2)="1B",3,IF(LEFT(E827,2)="2B",4,IF(LEFT(E827,2)="3B",5,IF(LEFT(E827,2)="SS",6,IF(LEFT(E827,2)="LF",7,IF(LEFT(E827,2)="CF",8,IF(LEFT(E827,2)="RF",9,IF(LEFT(E827,2)="SP",10,IF(LEFT(E827,2)="RP",11,12)))))))))))</f>
        <v>10</v>
      </c>
      <c r="I827" s="53">
        <f>IF($G827="NC","NC",IF(OR(LEFT(E827,2)="RP",LEFT(E827,2)="SP"),ROUNDDOWN($G827*1.05,0)+IF($G827*1.05-ROUNDDOWN($G827*1.05,0)&gt;=2/3,2/3,IF($G827*1.05-ROUNDDOWN($G827*1.05,0)&gt;=1/3,1/3,0)),ROUNDDOWN($G827*1.05,0)))</f>
        <v>161.66666666666666</v>
      </c>
      <c r="J827" s="56"/>
      <c r="K827" s="48"/>
      <c r="L827" s="50"/>
      <c r="O827" s="46" t="str">
        <f>D827</f>
        <v>ARN</v>
      </c>
    </row>
    <row r="828" spans="1:16" x14ac:dyDescent="0.2">
      <c r="A828" s="55" t="s">
        <v>162</v>
      </c>
      <c r="B828" s="78">
        <v>30076</v>
      </c>
      <c r="C828" s="13" t="s">
        <v>1930</v>
      </c>
      <c r="D828" s="82" t="s">
        <v>121</v>
      </c>
      <c r="E828" s="47" t="s">
        <v>13</v>
      </c>
      <c r="F828" s="13">
        <v>22</v>
      </c>
      <c r="G828" s="70">
        <v>106.66</v>
      </c>
      <c r="H828" s="47">
        <f>IF(LEFT(E828,2)="DH",1,IF(LEFT(E828,2)="CA",2,IF(LEFT(E828,2)="1B",3,IF(LEFT(E828,2)="2B",4,IF(LEFT(E828,2)="3B",5,IF(LEFT(E828,2)="SS",6,IF(LEFT(E828,2)="LF",7,IF(LEFT(E828,2)="CF",8,IF(LEFT(E828,2)="RF",9,IF(LEFT(E828,2)="SP",10,IF(LEFT(E828,2)="RP",11,12)))))))))))</f>
        <v>10</v>
      </c>
      <c r="I828" s="53">
        <f>IF($G828="NC","NC",IF(OR(LEFT(E828,2)="RP",LEFT(E828,2)="SP"),ROUNDDOWN($G828*1.05,0)+IF($G828*1.05-ROUNDDOWN($G828*1.05,0)&gt;=2/3,2/3,IF($G828*1.05-ROUNDDOWN($G828*1.05,0)&gt;=1/3,1/3,0)),ROUNDDOWN($G828*1.05,0)))</f>
        <v>111.66666666666667</v>
      </c>
      <c r="J828" s="56"/>
      <c r="K828" s="48"/>
      <c r="L828" s="50"/>
      <c r="O828" s="46" t="str">
        <f>D828</f>
        <v>SFN</v>
      </c>
    </row>
    <row r="829" spans="1:16" x14ac:dyDescent="0.2">
      <c r="A829" s="55" t="s">
        <v>162</v>
      </c>
      <c r="B829" s="78">
        <v>30113</v>
      </c>
      <c r="C829" s="13" t="s">
        <v>1936</v>
      </c>
      <c r="D829" s="82" t="s">
        <v>139</v>
      </c>
      <c r="E829" s="51" t="s">
        <v>527</v>
      </c>
      <c r="F829" s="13">
        <v>23</v>
      </c>
      <c r="G829" s="70">
        <v>119.66</v>
      </c>
      <c r="H829" s="51">
        <f>IF(LEFT(E829,2)="DH",1,IF(LEFT(E829,2)="CA",2,IF(LEFT(E829,2)="1B",3,IF(LEFT(E829,2)="2B",4,IF(LEFT(E829,2)="3B",5,IF(LEFT(E829,2)="SS",6,IF(LEFT(E829,2)="LF",7,IF(LEFT(E829,2)="CF",8,IF(LEFT(E829,2)="RF",9,IF(LEFT(E829,2)="SP",10,IF(LEFT(E829,2)="RP",11,12)))))))))))</f>
        <v>10</v>
      </c>
      <c r="I829" s="53">
        <f>IF($G829="NC","NC",IF(OR(LEFT(E829,2)="RP",LEFT(E829,2)="SP"),ROUNDDOWN($G829*1.05,0)+IF($G829*1.05-ROUNDDOWN($G829*1.05,0)&gt;=2/3,2/3,IF($G829*1.05-ROUNDDOWN($G829*1.05,0)&gt;=1/3,1/3,0)),ROUNDDOWN($G829*1.05,0)))</f>
        <v>125.33333333333333</v>
      </c>
      <c r="J829" s="56"/>
      <c r="K829" s="48"/>
      <c r="L829" s="50"/>
      <c r="O829" s="46" t="str">
        <f>D829</f>
        <v>MLN</v>
      </c>
    </row>
    <row r="830" spans="1:16" x14ac:dyDescent="0.2">
      <c r="A830" s="55" t="s">
        <v>162</v>
      </c>
      <c r="B830" s="78">
        <v>31676</v>
      </c>
      <c r="C830" s="13" t="s">
        <v>2008</v>
      </c>
      <c r="D830" s="82" t="s">
        <v>121</v>
      </c>
      <c r="E830" s="51" t="s">
        <v>13</v>
      </c>
      <c r="F830" s="13">
        <v>5</v>
      </c>
      <c r="G830" s="70">
        <v>23.33</v>
      </c>
      <c r="H830" s="51">
        <f>IF(LEFT(E830,2)="DH",1,IF(LEFT(E830,2)="CA",2,IF(LEFT(E830,2)="1B",3,IF(LEFT(E830,2)="2B",4,IF(LEFT(E830,2)="3B",5,IF(LEFT(E830,2)="SS",6,IF(LEFT(E830,2)="LF",7,IF(LEFT(E830,2)="CF",8,IF(LEFT(E830,2)="RF",9,IF(LEFT(E830,2)="SP",10,IF(LEFT(E830,2)="RP",11,12)))))))))))</f>
        <v>10</v>
      </c>
      <c r="I830" s="53">
        <f>IF($G830="NC","NC",IF(OR(LEFT(E830,2)="RP",LEFT(E830,2)="SP"),ROUNDDOWN($G830*1.05,0)+IF($G830*1.05-ROUNDDOWN($G830*1.05,0)&gt;=2/3,2/3,IF($G830*1.05-ROUNDDOWN($G830*1.05,0)&gt;=1/3,1/3,0)),ROUNDDOWN($G830*1.05,0)))</f>
        <v>24.333333333333332</v>
      </c>
      <c r="J830" s="56"/>
      <c r="K830" s="48"/>
      <c r="L830" s="50"/>
      <c r="O830" s="46" t="str">
        <f>D830</f>
        <v>SFN</v>
      </c>
    </row>
    <row r="831" spans="1:16" x14ac:dyDescent="0.2">
      <c r="A831" s="55" t="s">
        <v>162</v>
      </c>
      <c r="B831" s="78">
        <v>3096</v>
      </c>
      <c r="C831" s="13" t="s">
        <v>544</v>
      </c>
      <c r="D831" s="82" t="s">
        <v>7</v>
      </c>
      <c r="E831" s="47" t="s">
        <v>15</v>
      </c>
      <c r="F831" s="13">
        <v>0</v>
      </c>
      <c r="G831" s="70">
        <v>59</v>
      </c>
      <c r="H831" s="47">
        <f>IF(LEFT(E831,2)="DH",1,IF(LEFT(E831,2)="CA",2,IF(LEFT(E831,2)="1B",3,IF(LEFT(E831,2)="2B",4,IF(LEFT(E831,2)="3B",5,IF(LEFT(E831,2)="SS",6,IF(LEFT(E831,2)="LF",7,IF(LEFT(E831,2)="CF",8,IF(LEFT(E831,2)="RF",9,IF(LEFT(E831,2)="SP",10,IF(LEFT(E831,2)="RP",11,12)))))))))))</f>
        <v>11</v>
      </c>
      <c r="I831" s="53">
        <f>IF($G831="NC","NC",IF(OR(LEFT(E831,2)="RP",LEFT(E831,2)="SP"),ROUNDDOWN($G831*1.05,0)+IF($G831*1.05-ROUNDDOWN($G831*1.05,0)&gt;=2/3,2/3,IF($G831*1.05-ROUNDDOWN($G831*1.05,0)&gt;=1/3,1/3,0)),ROUNDDOWN($G831*1.05,0)))</f>
        <v>61.666666666666664</v>
      </c>
      <c r="J831" s="56"/>
      <c r="K831" s="49"/>
      <c r="L831" s="50"/>
      <c r="O831" s="46" t="str">
        <f>D831</f>
        <v>LAA</v>
      </c>
    </row>
    <row r="832" spans="1:16" x14ac:dyDescent="0.2">
      <c r="A832" s="55" t="s">
        <v>162</v>
      </c>
      <c r="B832" s="78">
        <v>15541</v>
      </c>
      <c r="C832" s="13" t="s">
        <v>822</v>
      </c>
      <c r="D832" s="76" t="str">
        <f>P832</f>
        <v>SFG/NYN</v>
      </c>
      <c r="E832" s="47" t="s">
        <v>15</v>
      </c>
      <c r="F832" s="13">
        <v>0</v>
      </c>
      <c r="G832" s="70">
        <v>77.33</v>
      </c>
      <c r="H832" s="51">
        <f>IF(LEFT(E832,2)="DH",1,IF(LEFT(E832,2)="CA",2,IF(LEFT(E832,2)="1B",3,IF(LEFT(E832,2)="2B",4,IF(LEFT(E832,2)="3B",5,IF(LEFT(E832,2)="SS",6,IF(LEFT(E832,2)="LF",7,IF(LEFT(E832,2)="CF",8,IF(LEFT(E832,2)="RF",9,IF(LEFT(E832,2)="SP",10,IF(LEFT(E832,2)="RP",11,12)))))))))))</f>
        <v>11</v>
      </c>
      <c r="I832" s="53">
        <f>IF($G832="NC","NC",IF(OR(LEFT(E832,2)="RP",LEFT(E832,2)="SP"),ROUNDDOWN($G832*1.05,0)+IF($G832*1.05-ROUNDDOWN($G832*1.05,0)&gt;=2/3,2/3,IF($G832*1.05-ROUNDDOWN($G832*1.05,0)&gt;=1/3,1/3,0)),ROUNDDOWN($G832*1.05,0)))</f>
        <v>81</v>
      </c>
      <c r="J832" s="56"/>
      <c r="K832" s="48"/>
      <c r="L832" s="50"/>
      <c r="O832" s="46" t="str">
        <f>D832</f>
        <v>SFG/NYN</v>
      </c>
      <c r="P832" s="46" t="s">
        <v>508</v>
      </c>
    </row>
    <row r="833" spans="1:16" x14ac:dyDescent="0.2">
      <c r="A833" s="44" t="s">
        <v>162</v>
      </c>
      <c r="B833" s="78">
        <v>17897</v>
      </c>
      <c r="C833" s="13" t="s">
        <v>970</v>
      </c>
      <c r="D833" s="82" t="s">
        <v>73</v>
      </c>
      <c r="E833" s="47" t="s">
        <v>15</v>
      </c>
      <c r="F833" s="13">
        <v>0</v>
      </c>
      <c r="G833" s="70">
        <v>61.33</v>
      </c>
      <c r="H833" s="47">
        <f>IF(LEFT(E833,2)="DH",1,IF(LEFT(E833,2)="CA",2,IF(LEFT(E833,2)="1B",3,IF(LEFT(E833,2)="2B",4,IF(LEFT(E833,2)="3B",5,IF(LEFT(E833,2)="SS",6,IF(LEFT(E833,2)="LF",7,IF(LEFT(E833,2)="CF",8,IF(LEFT(E833,2)="RF",9,IF(LEFT(E833,2)="SP",10,IF(LEFT(E833,2)="RP",11,12)))))))))))</f>
        <v>11</v>
      </c>
      <c r="I833" s="53">
        <f>IF($G833="NC","NC",IF(OR(LEFT(E833,2)="RP",LEFT(E833,2)="SP"),ROUNDDOWN($G833*1.05,0)+IF($G833*1.05-ROUNDDOWN($G833*1.05,0)&gt;=2/3,2/3,IF($G833*1.05-ROUNDDOWN($G833*1.05,0)&gt;=1/3,1/3,0)),ROUNDDOWN($G833*1.05,0)))</f>
        <v>64.333333333333329</v>
      </c>
      <c r="J833" s="56"/>
      <c r="K833" s="49"/>
      <c r="L833" s="50"/>
      <c r="O833" s="46" t="str">
        <f>D833</f>
        <v>TBA</v>
      </c>
    </row>
    <row r="834" spans="1:16" x14ac:dyDescent="0.2">
      <c r="A834" s="55" t="s">
        <v>162</v>
      </c>
      <c r="B834" s="78">
        <v>19320</v>
      </c>
      <c r="C834" s="13" t="s">
        <v>1068</v>
      </c>
      <c r="D834" s="82" t="s">
        <v>121</v>
      </c>
      <c r="E834" s="47" t="s">
        <v>15</v>
      </c>
      <c r="F834" s="13">
        <v>0</v>
      </c>
      <c r="G834" s="70">
        <v>38.33</v>
      </c>
      <c r="H834" s="51">
        <f>IF(LEFT(E834,2)="DH",1,IF(LEFT(E834,2)="CA",2,IF(LEFT(E834,2)="1B",3,IF(LEFT(E834,2)="2B",4,IF(LEFT(E834,2)="3B",5,IF(LEFT(E834,2)="SS",6,IF(LEFT(E834,2)="LF",7,IF(LEFT(E834,2)="CF",8,IF(LEFT(E834,2)="RF",9,IF(LEFT(E834,2)="SP",10,IF(LEFT(E834,2)="RP",11,12)))))))))))</f>
        <v>11</v>
      </c>
      <c r="I834" s="53">
        <f>IF($G834="NC","NC",IF(OR(LEFT(E834,2)="RP",LEFT(E834,2)="SP"),ROUNDDOWN($G834*1.05,0)+IF($G834*1.05-ROUNDDOWN($G834*1.05,0)&gt;=2/3,2/3,IF($G834*1.05-ROUNDDOWN($G834*1.05,0)&gt;=1/3,1/3,0)),ROUNDDOWN($G834*1.05,0)))</f>
        <v>40</v>
      </c>
      <c r="J834" s="56"/>
      <c r="K834" s="48"/>
      <c r="L834" s="50"/>
      <c r="O834" s="46" t="str">
        <f>D834</f>
        <v>SFN</v>
      </c>
    </row>
    <row r="835" spans="1:16" x14ac:dyDescent="0.2">
      <c r="A835" s="55" t="s">
        <v>162</v>
      </c>
      <c r="B835" s="78">
        <v>19646</v>
      </c>
      <c r="C835" s="13" t="s">
        <v>1123</v>
      </c>
      <c r="D835" s="82" t="s">
        <v>11</v>
      </c>
      <c r="E835" s="47" t="s">
        <v>528</v>
      </c>
      <c r="F835" s="13">
        <v>6</v>
      </c>
      <c r="G835" s="70">
        <v>43</v>
      </c>
      <c r="H835" s="47">
        <f>IF(LEFT(E835,2)="DH",1,IF(LEFT(E835,2)="CA",2,IF(LEFT(E835,2)="1B",3,IF(LEFT(E835,2)="2B",4,IF(LEFT(E835,2)="3B",5,IF(LEFT(E835,2)="SS",6,IF(LEFT(E835,2)="LF",7,IF(LEFT(E835,2)="CF",8,IF(LEFT(E835,2)="RF",9,IF(LEFT(E835,2)="SP",10,IF(LEFT(E835,2)="RP",11,12)))))))))))</f>
        <v>11</v>
      </c>
      <c r="I835" s="53">
        <f>IF($G835="NC","NC",IF(OR(LEFT(E835,2)="RP",LEFT(E835,2)="SP"),ROUNDDOWN($G835*1.05,0)+IF($G835*1.05-ROUNDDOWN($G835*1.05,0)&gt;=2/3,2/3,IF($G835*1.05-ROUNDDOWN($G835*1.05,0)&gt;=1/3,1/3,0)),ROUNDDOWN($G835*1.05,0)))</f>
        <v>45</v>
      </c>
      <c r="J835" s="56"/>
      <c r="K835" s="49"/>
      <c r="L835" s="50"/>
      <c r="O835" s="46" t="str">
        <f>D835</f>
        <v>SDN</v>
      </c>
    </row>
    <row r="836" spans="1:16" x14ac:dyDescent="0.2">
      <c r="A836" s="44" t="s">
        <v>162</v>
      </c>
      <c r="B836" s="78">
        <v>20423</v>
      </c>
      <c r="C836" s="13" t="s">
        <v>1236</v>
      </c>
      <c r="D836" s="82" t="s">
        <v>121</v>
      </c>
      <c r="E836" s="47" t="s">
        <v>15</v>
      </c>
      <c r="F836" s="13">
        <v>0</v>
      </c>
      <c r="G836" s="70">
        <v>61.33</v>
      </c>
      <c r="H836" s="47">
        <f>IF(LEFT(E836,2)="DH",1,IF(LEFT(E836,2)="CA",2,IF(LEFT(E836,2)="1B",3,IF(LEFT(E836,2)="2B",4,IF(LEFT(E836,2)="3B",5,IF(LEFT(E836,2)="SS",6,IF(LEFT(E836,2)="LF",7,IF(LEFT(E836,2)="CF",8,IF(LEFT(E836,2)="RF",9,IF(LEFT(E836,2)="SP",10,IF(LEFT(E836,2)="RP",11,12)))))))))))</f>
        <v>11</v>
      </c>
      <c r="I836" s="53">
        <f>IF($G836="NC","NC",IF(OR(LEFT(E836,2)="RP",LEFT(E836,2)="SP"),ROUNDDOWN($G836*1.05,0)+IF($G836*1.05-ROUNDDOWN($G836*1.05,0)&gt;=2/3,2/3,IF($G836*1.05-ROUNDDOWN($G836*1.05,0)&gt;=1/3,1/3,0)),ROUNDDOWN($G836*1.05,0)))</f>
        <v>64.333333333333329</v>
      </c>
      <c r="J836" s="56"/>
      <c r="K836" s="49"/>
      <c r="L836" s="50"/>
      <c r="O836" s="46" t="str">
        <f>D836</f>
        <v>SFN</v>
      </c>
    </row>
    <row r="837" spans="1:16" x14ac:dyDescent="0.2">
      <c r="A837" s="55" t="s">
        <v>162</v>
      </c>
      <c r="B837" s="78">
        <v>20629</v>
      </c>
      <c r="C837" s="13" t="s">
        <v>1258</v>
      </c>
      <c r="D837" s="82" t="s">
        <v>140</v>
      </c>
      <c r="E837" s="47" t="s">
        <v>528</v>
      </c>
      <c r="F837" s="13">
        <v>1</v>
      </c>
      <c r="G837" s="70">
        <v>77.66</v>
      </c>
      <c r="H837" s="47">
        <f>IF(LEFT(E837,2)="DH",1,IF(LEFT(E837,2)="CA",2,IF(LEFT(E837,2)="1B",3,IF(LEFT(E837,2)="2B",4,IF(LEFT(E837,2)="3B",5,IF(LEFT(E837,2)="SS",6,IF(LEFT(E837,2)="LF",7,IF(LEFT(E837,2)="CF",8,IF(LEFT(E837,2)="RF",9,IF(LEFT(E837,2)="SP",10,IF(LEFT(E837,2)="RP",11,12)))))))))))</f>
        <v>11</v>
      </c>
      <c r="I837" s="53">
        <f>IF($G837="NC","NC",IF(OR(LEFT(E837,2)="RP",LEFT(E837,2)="SP"),ROUNDDOWN($G837*1.05,0)+IF($G837*1.05-ROUNDDOWN($G837*1.05,0)&gt;=2/3,2/3,IF($G837*1.05-ROUNDDOWN($G837*1.05,0)&gt;=1/3,1/3,0)),ROUNDDOWN($G837*1.05,0)))</f>
        <v>81.333333333333329</v>
      </c>
      <c r="J837" s="56"/>
      <c r="K837" s="49"/>
      <c r="L837" s="50"/>
      <c r="O837" s="46" t="str">
        <f>D837</f>
        <v>MMN</v>
      </c>
    </row>
    <row r="838" spans="1:16" x14ac:dyDescent="0.2">
      <c r="A838" s="55" t="s">
        <v>162</v>
      </c>
      <c r="B838" s="78">
        <v>21662</v>
      </c>
      <c r="C838" s="13" t="s">
        <v>1331</v>
      </c>
      <c r="D838" s="82" t="s">
        <v>69</v>
      </c>
      <c r="E838" s="47" t="s">
        <v>15</v>
      </c>
      <c r="F838" s="13">
        <v>0</v>
      </c>
      <c r="G838" s="70">
        <v>42.33</v>
      </c>
      <c r="H838" s="51">
        <f>IF(LEFT(E838,2)="DH",1,IF(LEFT(E838,2)="CA",2,IF(LEFT(E838,2)="1B",3,IF(LEFT(E838,2)="2B",4,IF(LEFT(E838,2)="3B",5,IF(LEFT(E838,2)="SS",6,IF(LEFT(E838,2)="LF",7,IF(LEFT(E838,2)="CF",8,IF(LEFT(E838,2)="RF",9,IF(LEFT(E838,2)="SP",10,IF(LEFT(E838,2)="RP",11,12)))))))))))</f>
        <v>11</v>
      </c>
      <c r="I838" s="53">
        <f>IF($G838="NC","NC",IF(OR(LEFT(E838,2)="RP",LEFT(E838,2)="SP"),ROUNDDOWN($G838*1.05,0)+IF($G838*1.05-ROUNDDOWN($G838*1.05,0)&gt;=2/3,2/3,IF($G838*1.05-ROUNDDOWN($G838*1.05,0)&gt;=1/3,1/3,0)),ROUNDDOWN($G838*1.05,0)))</f>
        <v>44.333333333333336</v>
      </c>
      <c r="J838" s="56"/>
      <c r="K838" s="48"/>
      <c r="L838" s="50"/>
      <c r="O838" s="46" t="str">
        <f>D838</f>
        <v>OAA</v>
      </c>
    </row>
    <row r="839" spans="1:16" x14ac:dyDescent="0.2">
      <c r="A839" s="55" t="s">
        <v>162</v>
      </c>
      <c r="B839" s="78">
        <v>21992</v>
      </c>
      <c r="C839" s="13" t="s">
        <v>1356</v>
      </c>
      <c r="D839" s="76" t="str">
        <f>P839</f>
        <v>SFN/NYA</v>
      </c>
      <c r="E839" s="47" t="s">
        <v>15</v>
      </c>
      <c r="F839" s="13">
        <v>0</v>
      </c>
      <c r="G839" s="70">
        <v>65.33</v>
      </c>
      <c r="H839" s="47">
        <f>IF(LEFT(E839,2)="DH",1,IF(LEFT(E839,2)="CA",2,IF(LEFT(E839,2)="1B",3,IF(LEFT(E839,2)="2B",4,IF(LEFT(E839,2)="3B",5,IF(LEFT(E839,2)="SS",6,IF(LEFT(E839,2)="LF",7,IF(LEFT(E839,2)="CF",8,IF(LEFT(E839,2)="RF",9,IF(LEFT(E839,2)="SP",10,IF(LEFT(E839,2)="RP",11,12)))))))))))</f>
        <v>11</v>
      </c>
      <c r="I839" s="53">
        <f>IF($G839="NC","NC",IF(OR(LEFT(E839,2)="RP",LEFT(E839,2)="SP"),ROUNDDOWN($G839*1.05,0)+IF($G839*1.05-ROUNDDOWN($G839*1.05,0)&gt;=2/3,2/3,IF($G839*1.05-ROUNDDOWN($G839*1.05,0)&gt;=1/3,1/3,0)),ROUNDDOWN($G839*1.05,0)))</f>
        <v>68.333333333333329</v>
      </c>
      <c r="J839" s="56"/>
      <c r="K839" s="49"/>
      <c r="L839" s="50"/>
      <c r="O839" s="46" t="str">
        <f>D839</f>
        <v>SFN/NYA</v>
      </c>
      <c r="P839" s="46" t="s">
        <v>377</v>
      </c>
    </row>
    <row r="840" spans="1:16" x14ac:dyDescent="0.2">
      <c r="A840" s="55" t="s">
        <v>162</v>
      </c>
      <c r="B840" s="78">
        <v>23974</v>
      </c>
      <c r="C840" s="13" t="s">
        <v>1497</v>
      </c>
      <c r="D840" s="82" t="s">
        <v>121</v>
      </c>
      <c r="E840" s="47" t="s">
        <v>15</v>
      </c>
      <c r="F840" s="13">
        <v>0</v>
      </c>
      <c r="G840" s="70">
        <v>50.66</v>
      </c>
      <c r="H840" s="47">
        <f>IF(LEFT(E840,2)="DH",1,IF(LEFT(E840,2)="CA",2,IF(LEFT(E840,2)="1B",3,IF(LEFT(E840,2)="2B",4,IF(LEFT(E840,2)="3B",5,IF(LEFT(E840,2)="SS",6,IF(LEFT(E840,2)="LF",7,IF(LEFT(E840,2)="CF",8,IF(LEFT(E840,2)="RF",9,IF(LEFT(E840,2)="SP",10,IF(LEFT(E840,2)="RP",11,12)))))))))))</f>
        <v>11</v>
      </c>
      <c r="I840" s="53">
        <f>IF($G840="NC","NC",IF(OR(LEFT(E840,2)="RP",LEFT(E840,2)="SP"),ROUNDDOWN($G840*1.05,0)+IF($G840*1.05-ROUNDDOWN($G840*1.05,0)&gt;=2/3,2/3,IF($G840*1.05-ROUNDDOWN($G840*1.05,0)&gt;=1/3,1/3,0)),ROUNDDOWN($G840*1.05,0)))</f>
        <v>53</v>
      </c>
      <c r="J840" s="56"/>
      <c r="K840" s="49"/>
      <c r="L840" s="50"/>
      <c r="O840" s="46" t="str">
        <f>D840</f>
        <v>SFN</v>
      </c>
    </row>
    <row r="841" spans="1:16" x14ac:dyDescent="0.2">
      <c r="A841" s="55" t="s">
        <v>162</v>
      </c>
      <c r="B841" s="78">
        <v>30084</v>
      </c>
      <c r="C841" s="13" t="s">
        <v>1931</v>
      </c>
      <c r="D841" s="82" t="s">
        <v>121</v>
      </c>
      <c r="E841" s="51" t="s">
        <v>528</v>
      </c>
      <c r="F841" s="13">
        <v>3</v>
      </c>
      <c r="G841" s="70">
        <v>36</v>
      </c>
      <c r="H841" s="51">
        <f>IF(LEFT(E841,2)="DH",1,IF(LEFT(E841,2)="CA",2,IF(LEFT(E841,2)="1B",3,IF(LEFT(E841,2)="2B",4,IF(LEFT(E841,2)="3B",5,IF(LEFT(E841,2)="SS",6,IF(LEFT(E841,2)="LF",7,IF(LEFT(E841,2)="CF",8,IF(LEFT(E841,2)="RF",9,IF(LEFT(E841,2)="SP",10,IF(LEFT(E841,2)="RP",11,12)))))))))))</f>
        <v>11</v>
      </c>
      <c r="I841" s="53">
        <f>IF($G841="NC","NC",IF(OR(LEFT(E841,2)="RP",LEFT(E841,2)="SP"),ROUNDDOWN($G841*1.05,0)+IF($G841*1.05-ROUNDDOWN($G841*1.05,0)&gt;=2/3,2/3,IF($G841*1.05-ROUNDDOWN($G841*1.05,0)&gt;=1/3,1/3,0)),ROUNDDOWN($G841*1.05,0)))</f>
        <v>37.666666666666664</v>
      </c>
      <c r="J841" s="56"/>
      <c r="K841" s="48"/>
      <c r="L841" s="50"/>
      <c r="O841" s="46" t="str">
        <f>D841</f>
        <v>SFN</v>
      </c>
    </row>
    <row r="842" spans="1:16" x14ac:dyDescent="0.2">
      <c r="A842" s="55" t="s">
        <v>162</v>
      </c>
      <c r="B842" s="78">
        <v>31635</v>
      </c>
      <c r="C842" s="13" t="s">
        <v>2005</v>
      </c>
      <c r="D842" s="82" t="s">
        <v>121</v>
      </c>
      <c r="E842" s="51" t="s">
        <v>528</v>
      </c>
      <c r="F842" s="13">
        <v>10</v>
      </c>
      <c r="G842" s="70">
        <v>65.66</v>
      </c>
      <c r="H842" s="51">
        <f>IF(LEFT(E842,2)="DH",1,IF(LEFT(E842,2)="CA",2,IF(LEFT(E842,2)="1B",3,IF(LEFT(E842,2)="2B",4,IF(LEFT(E842,2)="3B",5,IF(LEFT(E842,2)="SS",6,IF(LEFT(E842,2)="LF",7,IF(LEFT(E842,2)="CF",8,IF(LEFT(E842,2)="RF",9,IF(LEFT(E842,2)="SP",10,IF(LEFT(E842,2)="RP",11,12)))))))))))</f>
        <v>11</v>
      </c>
      <c r="I842" s="53">
        <f>IF($G842="NC","NC",IF(OR(LEFT(E842,2)="RP",LEFT(E842,2)="SP"),ROUNDDOWN($G842*1.05,0)+IF($G842*1.05-ROUNDDOWN($G842*1.05,0)&gt;=2/3,2/3,IF($G842*1.05-ROUNDDOWN($G842*1.05,0)&gt;=1/3,1/3,0)),ROUNDDOWN($G842*1.05,0)))</f>
        <v>68.666666666666671</v>
      </c>
      <c r="J842" s="56"/>
      <c r="K842" s="48"/>
      <c r="L842" s="50"/>
      <c r="O842" s="46" t="str">
        <f>D842</f>
        <v>SFN</v>
      </c>
    </row>
    <row r="843" spans="1:16" x14ac:dyDescent="0.2">
      <c r="A843" s="55" t="s">
        <v>85</v>
      </c>
      <c r="B843" s="55">
        <v>11899</v>
      </c>
      <c r="C843" s="13" t="s">
        <v>649</v>
      </c>
      <c r="D843" s="84" t="s">
        <v>16</v>
      </c>
      <c r="E843" s="47" t="s">
        <v>106</v>
      </c>
      <c r="F843" s="48"/>
      <c r="G843" s="69">
        <v>265</v>
      </c>
      <c r="H843" s="47">
        <f>IF(LEFT(E843,2)="DH",1,IF(LEFT(E843,2)="CA",2,IF(LEFT(E843,2)="1B",3,IF(LEFT(E843,2)="2B",4,IF(LEFT(E843,2)="3B",5,IF(LEFT(E843,2)="SS",6,IF(LEFT(E843,2)="LF",7,IF(LEFT(E843,2)="CF",8,IF(LEFT(E843,2)="RF",9,IF(LEFT(E843,2)="SP",10,IF(LEFT(E843,2)="RP",11,12)))))))))))</f>
        <v>1</v>
      </c>
      <c r="I843" s="53">
        <f>IF($G843="NC","NC",IF(OR(LEFT(E843,2)="RP",LEFT(E843,2)="SP"),ROUNDDOWN($G843*1.05,0)+IF($G843*1.05-ROUNDDOWN($G843*1.05,0)&gt;=2/3,2/3,IF($G843*1.05-ROUNDDOWN($G843*1.05,0)&gt;=1/3,1/3,0)),ROUNDDOWN($G843*1.05,0)))</f>
        <v>278</v>
      </c>
      <c r="J843" s="56"/>
      <c r="K843" s="49"/>
      <c r="L843" s="50"/>
      <c r="O843" s="46" t="str">
        <f>D843</f>
        <v>TEA</v>
      </c>
    </row>
    <row r="844" spans="1:16" x14ac:dyDescent="0.2">
      <c r="A844" s="44" t="s">
        <v>85</v>
      </c>
      <c r="B844" s="55">
        <v>19452</v>
      </c>
      <c r="C844" s="13" t="s">
        <v>1094</v>
      </c>
      <c r="D844" s="84" t="s">
        <v>66</v>
      </c>
      <c r="E844" s="51" t="s">
        <v>165</v>
      </c>
      <c r="F844" s="48"/>
      <c r="G844" s="69">
        <v>123</v>
      </c>
      <c r="H844" s="51">
        <f>IF(LEFT(E844,2)="DH",1,IF(LEFT(E844,2)="CA",2,IF(LEFT(E844,2)="1B",3,IF(LEFT(E844,2)="2B",4,IF(LEFT(E844,2)="3B",5,IF(LEFT(E844,2)="SS",6,IF(LEFT(E844,2)="LF",7,IF(LEFT(E844,2)="CF",8,IF(LEFT(E844,2)="RF",9,IF(LEFT(E844,2)="SP",10,IF(LEFT(E844,2)="RP",11,12)))))))))))</f>
        <v>2</v>
      </c>
      <c r="I844" s="53">
        <f>IF($G844="NC","NC",IF(OR(LEFT(E844,2)="RP",LEFT(E844,2)="SP"),ROUNDDOWN($G844*1.05,0)+IF($G844*1.05-ROUNDDOWN($G844*1.05,0)&gt;=2/3,2/3,IF($G844*1.05-ROUNDDOWN($G844*1.05,0)&gt;=1/3,1/3,0)),ROUNDDOWN($G844*1.05,0)))</f>
        <v>129</v>
      </c>
      <c r="J844" s="56"/>
      <c r="K844" s="48"/>
      <c r="L844" s="50"/>
      <c r="O844" s="46" t="str">
        <f>D844</f>
        <v>DEA</v>
      </c>
    </row>
    <row r="845" spans="1:16" x14ac:dyDescent="0.2">
      <c r="A845" s="55" t="s">
        <v>85</v>
      </c>
      <c r="B845" s="55">
        <v>26546</v>
      </c>
      <c r="C845" s="13" t="s">
        <v>1723</v>
      </c>
      <c r="D845" s="84" t="s">
        <v>140</v>
      </c>
      <c r="E845" s="47" t="s">
        <v>165</v>
      </c>
      <c r="F845" s="48"/>
      <c r="G845" s="69">
        <v>537</v>
      </c>
      <c r="H845" s="47">
        <f>IF(LEFT(E845,2)="DH",1,IF(LEFT(E845,2)="CA",2,IF(LEFT(E845,2)="1B",3,IF(LEFT(E845,2)="2B",4,IF(LEFT(E845,2)="3B",5,IF(LEFT(E845,2)="SS",6,IF(LEFT(E845,2)="LF",7,IF(LEFT(E845,2)="CF",8,IF(LEFT(E845,2)="RF",9,IF(LEFT(E845,2)="SP",10,IF(LEFT(E845,2)="RP",11,12)))))))))))</f>
        <v>2</v>
      </c>
      <c r="I845" s="53">
        <f>IF($G845="NC","NC",IF(OR(LEFT(E845,2)="RP",LEFT(E845,2)="SP"),ROUNDDOWN($G845*1.05,0)+IF($G845*1.05-ROUNDDOWN($G845*1.05,0)&gt;=2/3,2/3,IF($G845*1.05-ROUNDDOWN($G845*1.05,0)&gt;=1/3,1/3,0)),ROUNDDOWN($G845*1.05,0)))</f>
        <v>563</v>
      </c>
      <c r="J845" s="56"/>
      <c r="K845" s="49"/>
      <c r="L845" s="50"/>
      <c r="O845" s="46" t="str">
        <f>D845</f>
        <v>MMN</v>
      </c>
    </row>
    <row r="846" spans="1:16" x14ac:dyDescent="0.2">
      <c r="A846" s="55" t="s">
        <v>85</v>
      </c>
      <c r="B846" s="55">
        <v>27464</v>
      </c>
      <c r="C846" s="13" t="s">
        <v>1737</v>
      </c>
      <c r="D846" s="84" t="s">
        <v>66</v>
      </c>
      <c r="E846" s="47" t="s">
        <v>165</v>
      </c>
      <c r="F846" s="48"/>
      <c r="G846" s="69">
        <v>435</v>
      </c>
      <c r="H846" s="47">
        <f>IF(LEFT(E846,2)="DH",1,IF(LEFT(E846,2)="CA",2,IF(LEFT(E846,2)="1B",3,IF(LEFT(E846,2)="2B",4,IF(LEFT(E846,2)="3B",5,IF(LEFT(E846,2)="SS",6,IF(LEFT(E846,2)="LF",7,IF(LEFT(E846,2)="CF",8,IF(LEFT(E846,2)="RF",9,IF(LEFT(E846,2)="SP",10,IF(LEFT(E846,2)="RP",11,12)))))))))))</f>
        <v>2</v>
      </c>
      <c r="I846" s="53">
        <f>IF($G846="NC","NC",IF(OR(LEFT(E846,2)="RP",LEFT(E846,2)="SP"),ROUNDDOWN($G846*1.05,0)+IF($G846*1.05-ROUNDDOWN($G846*1.05,0)&gt;=2/3,2/3,IF($G846*1.05-ROUNDDOWN($G846*1.05,0)&gt;=1/3,1/3,0)),ROUNDDOWN($G846*1.05,0)))</f>
        <v>456</v>
      </c>
      <c r="J846" s="56"/>
      <c r="K846" s="48"/>
      <c r="L846" s="50"/>
      <c r="O846" s="46" t="str">
        <f>D846</f>
        <v>DEA</v>
      </c>
    </row>
    <row r="847" spans="1:16" x14ac:dyDescent="0.2">
      <c r="A847" s="55" t="s">
        <v>85</v>
      </c>
      <c r="B847" s="55">
        <v>11609</v>
      </c>
      <c r="C847" s="13" t="s">
        <v>636</v>
      </c>
      <c r="D847" s="84" t="s">
        <v>19</v>
      </c>
      <c r="E847" s="47" t="s">
        <v>4</v>
      </c>
      <c r="F847" s="48"/>
      <c r="G847" s="69">
        <v>490</v>
      </c>
      <c r="H847" s="47">
        <f>IF(LEFT(E847,2)="DH",1,IF(LEFT(E847,2)="CA",2,IF(LEFT(E847,2)="1B",3,IF(LEFT(E847,2)="2B",4,IF(LEFT(E847,2)="3B",5,IF(LEFT(E847,2)="SS",6,IF(LEFT(E847,2)="LF",7,IF(LEFT(E847,2)="CF",8,IF(LEFT(E847,2)="RF",9,IF(LEFT(E847,2)="SP",10,IF(LEFT(E847,2)="RP",11,12)))))))))))</f>
        <v>3</v>
      </c>
      <c r="I847" s="53">
        <f>IF($G847="NC","NC",IF(OR(LEFT(E847,2)="RP",LEFT(E847,2)="SP"),ROUNDDOWN($G847*1.05,0)+IF($G847*1.05-ROUNDDOWN($G847*1.05,0)&gt;=2/3,2/3,IF($G847*1.05-ROUNDDOWN($G847*1.05,0)&gt;=1/3,1/3,0)),ROUNDDOWN($G847*1.05,0)))</f>
        <v>514</v>
      </c>
      <c r="J847" s="56"/>
      <c r="K847" s="49"/>
      <c r="L847" s="50"/>
      <c r="O847" s="46" t="str">
        <f>D847</f>
        <v>SLN</v>
      </c>
    </row>
    <row r="848" spans="1:16" x14ac:dyDescent="0.2">
      <c r="A848" s="44" t="s">
        <v>85</v>
      </c>
      <c r="B848" s="55">
        <v>19877</v>
      </c>
      <c r="C848" s="13" t="s">
        <v>1153</v>
      </c>
      <c r="D848" s="84" t="s">
        <v>73</v>
      </c>
      <c r="E848" s="47" t="s">
        <v>129</v>
      </c>
      <c r="F848" s="48"/>
      <c r="G848" s="69">
        <v>78</v>
      </c>
      <c r="H848" s="47">
        <f>IF(LEFT(E848,2)="DH",1,IF(LEFT(E848,2)="CA",2,IF(LEFT(E848,2)="1B",3,IF(LEFT(E848,2)="2B",4,IF(LEFT(E848,2)="3B",5,IF(LEFT(E848,2)="SS",6,IF(LEFT(E848,2)="LF",7,IF(LEFT(E848,2)="CF",8,IF(LEFT(E848,2)="RF",9,IF(LEFT(E848,2)="SP",10,IF(LEFT(E848,2)="RP",11,12)))))))))))</f>
        <v>4</v>
      </c>
      <c r="I848" s="53">
        <f>IF($G848="NC","NC",IF(OR(LEFT(E848,2)="RP",LEFT(E848,2)="SP"),ROUNDDOWN($G848*1.05,0)+IF($G848*1.05-ROUNDDOWN($G848*1.05,0)&gt;=2/3,2/3,IF($G848*1.05-ROUNDDOWN($G848*1.05,0)&gt;=1/3,1/3,0)),ROUNDDOWN($G848*1.05,0)))</f>
        <v>81</v>
      </c>
      <c r="J848" s="56"/>
      <c r="K848" s="49"/>
      <c r="L848" s="50"/>
      <c r="O848" s="46" t="str">
        <f>D848</f>
        <v>TBA</v>
      </c>
    </row>
    <row r="849" spans="1:15" x14ac:dyDescent="0.2">
      <c r="A849" s="55" t="s">
        <v>85</v>
      </c>
      <c r="B849" s="55">
        <v>24679</v>
      </c>
      <c r="C849" s="13" t="s">
        <v>1534</v>
      </c>
      <c r="D849" s="84" t="s">
        <v>19</v>
      </c>
      <c r="E849" s="47" t="s">
        <v>6</v>
      </c>
      <c r="F849" s="48"/>
      <c r="G849" s="69">
        <v>460</v>
      </c>
      <c r="H849" s="47">
        <f>IF(LEFT(E849,2)="DH",1,IF(LEFT(E849,2)="CA",2,IF(LEFT(E849,2)="1B",3,IF(LEFT(E849,2)="2B",4,IF(LEFT(E849,2)="3B",5,IF(LEFT(E849,2)="SS",6,IF(LEFT(E849,2)="LF",7,IF(LEFT(E849,2)="CF",8,IF(LEFT(E849,2)="RF",9,IF(LEFT(E849,2)="SP",10,IF(LEFT(E849,2)="RP",11,12)))))))))))</f>
        <v>4</v>
      </c>
      <c r="I849" s="53">
        <f>IF($G849="NC","NC",IF(OR(LEFT(E849,2)="RP",LEFT(E849,2)="SP"),ROUNDDOWN($G849*1.05,0)+IF($G849*1.05-ROUNDDOWN($G849*1.05,0)&gt;=2/3,2/3,IF($G849*1.05-ROUNDDOWN($G849*1.05,0)&gt;=1/3,1/3,0)),ROUNDDOWN($G849*1.05,0)))</f>
        <v>483</v>
      </c>
      <c r="J849" s="56"/>
      <c r="K849" s="49"/>
      <c r="L849" s="50"/>
      <c r="O849" s="46" t="str">
        <f>D849</f>
        <v>SLN</v>
      </c>
    </row>
    <row r="850" spans="1:15" x14ac:dyDescent="0.2">
      <c r="A850" s="55" t="s">
        <v>85</v>
      </c>
      <c r="B850" s="55">
        <v>27883</v>
      </c>
      <c r="C850" s="13" t="s">
        <v>1825</v>
      </c>
      <c r="D850" s="84" t="s">
        <v>19</v>
      </c>
      <c r="E850" s="47" t="s">
        <v>129</v>
      </c>
      <c r="F850" s="48"/>
      <c r="G850" s="69">
        <v>275</v>
      </c>
      <c r="H850" s="47">
        <f>IF(LEFT(E850,2)="DH",1,IF(LEFT(E850,2)="CA",2,IF(LEFT(E850,2)="1B",3,IF(LEFT(E850,2)="2B",4,IF(LEFT(E850,2)="3B",5,IF(LEFT(E850,2)="SS",6,IF(LEFT(E850,2)="LF",7,IF(LEFT(E850,2)="CF",8,IF(LEFT(E850,2)="RF",9,IF(LEFT(E850,2)="SP",10,IF(LEFT(E850,2)="RP",11,12)))))))))))</f>
        <v>4</v>
      </c>
      <c r="I850" s="53">
        <f>IF($G850="NC","NC",IF(OR(LEFT(E850,2)="RP",LEFT(E850,2)="SP"),ROUNDDOWN($G850*1.05,0)+IF($G850*1.05-ROUNDDOWN($G850*1.05,0)&gt;=2/3,2/3,IF($G850*1.05-ROUNDDOWN($G850*1.05,0)&gt;=1/3,1/3,0)),ROUNDDOWN($G850*1.05,0)))</f>
        <v>288</v>
      </c>
      <c r="J850" s="56"/>
      <c r="K850" s="48"/>
      <c r="L850" s="50"/>
      <c r="O850" s="46" t="str">
        <f>D850</f>
        <v>SLN</v>
      </c>
    </row>
    <row r="851" spans="1:15" x14ac:dyDescent="0.2">
      <c r="A851" s="44" t="s">
        <v>85</v>
      </c>
      <c r="B851" s="55">
        <v>33280</v>
      </c>
      <c r="C851" s="13" t="s">
        <v>2054</v>
      </c>
      <c r="D851" s="84" t="s">
        <v>94</v>
      </c>
      <c r="E851" s="47" t="s">
        <v>6</v>
      </c>
      <c r="F851" s="48"/>
      <c r="G851" s="69">
        <v>42</v>
      </c>
      <c r="H851" s="47">
        <f>IF(LEFT(E851,2)="DH",1,IF(LEFT(E851,2)="CA",2,IF(LEFT(E851,2)="1B",3,IF(LEFT(E851,2)="2B",4,IF(LEFT(E851,2)="3B",5,IF(LEFT(E851,2)="SS",6,IF(LEFT(E851,2)="LF",7,IF(LEFT(E851,2)="CF",8,IF(LEFT(E851,2)="RF",9,IF(LEFT(E851,2)="SP",10,IF(LEFT(E851,2)="RP",11,12)))))))))))</f>
        <v>4</v>
      </c>
      <c r="I851" s="53">
        <f>IF($G851="NC","NC",IF(OR(LEFT(E851,2)="RP",LEFT(E851,2)="SP"),ROUNDDOWN($G851*1.05,0)+IF($G851*1.05-ROUNDDOWN($G851*1.05,0)&gt;=2/3,2/3,IF($G851*1.05-ROUNDDOWN($G851*1.05,0)&gt;=1/3,1/3,0)),ROUNDDOWN($G851*1.05,0)))</f>
        <v>44</v>
      </c>
      <c r="J851" s="56"/>
      <c r="K851" s="49"/>
      <c r="L851" s="50"/>
      <c r="O851" s="46" t="str">
        <f>D851</f>
        <v>HOA</v>
      </c>
    </row>
    <row r="852" spans="1:15" x14ac:dyDescent="0.2">
      <c r="A852" s="55" t="s">
        <v>85</v>
      </c>
      <c r="B852" s="55">
        <v>9777</v>
      </c>
      <c r="C852" s="13" t="s">
        <v>592</v>
      </c>
      <c r="D852" s="84" t="s">
        <v>19</v>
      </c>
      <c r="E852" s="51" t="s">
        <v>8</v>
      </c>
      <c r="F852" s="48"/>
      <c r="G852" s="69">
        <v>401</v>
      </c>
      <c r="H852" s="51">
        <f>IF(LEFT(E852,2)="DH",1,IF(LEFT(E852,2)="CA",2,IF(LEFT(E852,2)="1B",3,IF(LEFT(E852,2)="2B",4,IF(LEFT(E852,2)="3B",5,IF(LEFT(E852,2)="SS",6,IF(LEFT(E852,2)="LF",7,IF(LEFT(E852,2)="CF",8,IF(LEFT(E852,2)="RF",9,IF(LEFT(E852,2)="SP",10,IF(LEFT(E852,2)="RP",11,12)))))))))))</f>
        <v>5</v>
      </c>
      <c r="I852" s="53">
        <f>IF($G852="NC","NC",IF(OR(LEFT(E852,2)="RP",LEFT(E852,2)="SP"),ROUNDDOWN($G852*1.05,0)+IF($G852*1.05-ROUNDDOWN($G852*1.05,0)&gt;=2/3,2/3,IF($G852*1.05-ROUNDDOWN($G852*1.05,0)&gt;=1/3,1/3,0)),ROUNDDOWN($G852*1.05,0)))</f>
        <v>421</v>
      </c>
      <c r="J852" s="56"/>
      <c r="K852" s="48"/>
      <c r="L852" s="50"/>
      <c r="O852" s="46" t="str">
        <f>D852</f>
        <v>SLN</v>
      </c>
    </row>
    <row r="853" spans="1:15" x14ac:dyDescent="0.2">
      <c r="A853" s="55" t="s">
        <v>85</v>
      </c>
      <c r="B853" s="55">
        <v>19392</v>
      </c>
      <c r="C853" s="13" t="s">
        <v>1087</v>
      </c>
      <c r="D853" s="84" t="s">
        <v>66</v>
      </c>
      <c r="E853" s="47" t="s">
        <v>346</v>
      </c>
      <c r="F853" s="47"/>
      <c r="G853" s="69">
        <v>452</v>
      </c>
      <c r="H853" s="47">
        <f>IF(LEFT(E853,2)="DH",1,IF(LEFT(E853,2)="CA",2,IF(LEFT(E853,2)="1B",3,IF(LEFT(E853,2)="2B",4,IF(LEFT(E853,2)="3B",5,IF(LEFT(E853,2)="SS",6,IF(LEFT(E853,2)="LF",7,IF(LEFT(E853,2)="CF",8,IF(LEFT(E853,2)="RF",9,IF(LEFT(E853,2)="SP",10,IF(LEFT(E853,2)="RP",11,12)))))))))))</f>
        <v>5</v>
      </c>
      <c r="I853" s="53">
        <f>IF($G853="NC","NC",IF(OR(LEFT(E853,2)="RP",LEFT(E853,2)="SP"),ROUNDDOWN($G853*1.05,0)+IF($G853*1.05-ROUNDDOWN($G853*1.05,0)&gt;=2/3,2/3,IF($G853*1.05-ROUNDDOWN($G853*1.05,0)&gt;=1/3,1/3,0)),ROUNDDOWN($G853*1.05,0)))</f>
        <v>474</v>
      </c>
      <c r="J853" s="56"/>
      <c r="K853" s="49"/>
      <c r="L853" s="50"/>
      <c r="O853" s="46" t="str">
        <f>D853</f>
        <v>DEA</v>
      </c>
    </row>
    <row r="854" spans="1:15" x14ac:dyDescent="0.2">
      <c r="A854" s="55" t="s">
        <v>85</v>
      </c>
      <c r="B854" s="55">
        <v>20036</v>
      </c>
      <c r="C854" s="13" t="s">
        <v>1191</v>
      </c>
      <c r="D854" s="84" t="s">
        <v>94</v>
      </c>
      <c r="E854" s="47" t="s">
        <v>8</v>
      </c>
      <c r="F854" s="48"/>
      <c r="G854" s="69">
        <v>378</v>
      </c>
      <c r="H854" s="47">
        <f>IF(LEFT(E854,2)="DH",1,IF(LEFT(E854,2)="CA",2,IF(LEFT(E854,2)="1B",3,IF(LEFT(E854,2)="2B",4,IF(LEFT(E854,2)="3B",5,IF(LEFT(E854,2)="SS",6,IF(LEFT(E854,2)="LF",7,IF(LEFT(E854,2)="CF",8,IF(LEFT(E854,2)="RF",9,IF(LEFT(E854,2)="SP",10,IF(LEFT(E854,2)="RP",11,12)))))))))))</f>
        <v>5</v>
      </c>
      <c r="I854" s="53">
        <f>IF($G854="NC","NC",IF(OR(LEFT(E854,2)="RP",LEFT(E854,2)="SP"),ROUNDDOWN($G854*1.05,0)+IF($G854*1.05-ROUNDDOWN($G854*1.05,0)&gt;=2/3,2/3,IF($G854*1.05-ROUNDDOWN($G854*1.05,0)&gt;=1/3,1/3,0)),ROUNDDOWN($G854*1.05,0)))</f>
        <v>396</v>
      </c>
      <c r="J854" s="56"/>
      <c r="K854" s="49"/>
      <c r="L854" s="50"/>
      <c r="O854" s="46" t="str">
        <f>D854</f>
        <v>HOA</v>
      </c>
    </row>
    <row r="855" spans="1:15" x14ac:dyDescent="0.2">
      <c r="A855" s="55" t="s">
        <v>85</v>
      </c>
      <c r="B855" s="55">
        <v>22263</v>
      </c>
      <c r="C855" s="13" t="s">
        <v>1382</v>
      </c>
      <c r="D855" s="84" t="s">
        <v>19</v>
      </c>
      <c r="E855" s="47" t="s">
        <v>131</v>
      </c>
      <c r="F855" s="48"/>
      <c r="G855" s="69">
        <v>351</v>
      </c>
      <c r="H855" s="47">
        <f>IF(LEFT(E855,2)="DH",1,IF(LEFT(E855,2)="CA",2,IF(LEFT(E855,2)="1B",3,IF(LEFT(E855,2)="2B",4,IF(LEFT(E855,2)="3B",5,IF(LEFT(E855,2)="SS",6,IF(LEFT(E855,2)="LF",7,IF(LEFT(E855,2)="CF",8,IF(LEFT(E855,2)="RF",9,IF(LEFT(E855,2)="SP",10,IF(LEFT(E855,2)="RP",11,12)))))))))))</f>
        <v>5</v>
      </c>
      <c r="I855" s="53">
        <f>IF($G855="NC","NC",IF(OR(LEFT(E855,2)="RP",LEFT(E855,2)="SP"),ROUNDDOWN($G855*1.05,0)+IF($G855*1.05-ROUNDDOWN($G855*1.05,0)&gt;=2/3,2/3,IF($G855*1.05-ROUNDDOWN($G855*1.05,0)&gt;=1/3,1/3,0)),ROUNDDOWN($G855*1.05,0)))</f>
        <v>368</v>
      </c>
      <c r="J855" s="56"/>
      <c r="K855" s="48"/>
      <c r="L855" s="50"/>
      <c r="O855" s="46" t="str">
        <f>D855</f>
        <v>SLN</v>
      </c>
    </row>
    <row r="856" spans="1:15" x14ac:dyDescent="0.2">
      <c r="A856" s="55" t="s">
        <v>85</v>
      </c>
      <c r="B856" s="55">
        <v>31765</v>
      </c>
      <c r="C856" s="13" t="s">
        <v>2018</v>
      </c>
      <c r="D856" s="84" t="s">
        <v>17</v>
      </c>
      <c r="E856" s="47" t="s">
        <v>8</v>
      </c>
      <c r="F856" s="48"/>
      <c r="G856" s="69">
        <v>188</v>
      </c>
      <c r="H856" s="47">
        <f>IF(LEFT(E856,2)="DH",1,IF(LEFT(E856,2)="CA",2,IF(LEFT(E856,2)="1B",3,IF(LEFT(E856,2)="2B",4,IF(LEFT(E856,2)="3B",5,IF(LEFT(E856,2)="SS",6,IF(LEFT(E856,2)="LF",7,IF(LEFT(E856,2)="CF",8,IF(LEFT(E856,2)="RF",9,IF(LEFT(E856,2)="SP",10,IF(LEFT(E856,2)="RP",11,12)))))))))))</f>
        <v>5</v>
      </c>
      <c r="I856" s="53">
        <f>IF($G856="NC","NC",IF(OR(LEFT(E856,2)="RP",LEFT(E856,2)="SP"),ROUNDDOWN($G856*1.05,0)+IF($G856*1.05-ROUNDDOWN($G856*1.05,0)&gt;=2/3,2/3,IF($G856*1.05-ROUNDDOWN($G856*1.05,0)&gt;=1/3,1/3,0)),ROUNDDOWN($G856*1.05,0)))</f>
        <v>197</v>
      </c>
      <c r="J856" s="56"/>
      <c r="K856" s="49"/>
      <c r="L856" s="50"/>
      <c r="O856" s="46" t="str">
        <f>D856</f>
        <v>ATN</v>
      </c>
    </row>
    <row r="857" spans="1:15" x14ac:dyDescent="0.2">
      <c r="A857" s="55" t="s">
        <v>85</v>
      </c>
      <c r="B857" s="55">
        <v>27479</v>
      </c>
      <c r="C857" s="13" t="s">
        <v>1748</v>
      </c>
      <c r="D857" s="84" t="s">
        <v>19</v>
      </c>
      <c r="E857" s="47" t="s">
        <v>9</v>
      </c>
      <c r="F857" s="47"/>
      <c r="G857" s="69">
        <v>491</v>
      </c>
      <c r="H857" s="47">
        <f>IF(LEFT(E857,2)="DH",1,IF(LEFT(E857,2)="CA",2,IF(LEFT(E857,2)="1B",3,IF(LEFT(E857,2)="2B",4,IF(LEFT(E857,2)="3B",5,IF(LEFT(E857,2)="SS",6,IF(LEFT(E857,2)="LF",7,IF(LEFT(E857,2)="CF",8,IF(LEFT(E857,2)="RF",9,IF(LEFT(E857,2)="SP",10,IF(LEFT(E857,2)="RP",11,12)))))))))))</f>
        <v>6</v>
      </c>
      <c r="I857" s="53">
        <f>IF($G857="NC","NC",IF(OR(LEFT(E857,2)="RP",LEFT(E857,2)="SP"),ROUNDDOWN($G857*1.05,0)+IF($G857*1.05-ROUNDDOWN($G857*1.05,0)&gt;=2/3,2/3,IF($G857*1.05-ROUNDDOWN($G857*1.05,0)&gt;=1/3,1/3,0)),ROUNDDOWN($G857*1.05,0)))</f>
        <v>515</v>
      </c>
      <c r="J857" s="56"/>
      <c r="K857" s="49"/>
      <c r="L857" s="50"/>
      <c r="O857" s="46" t="str">
        <f>D857</f>
        <v>SLN</v>
      </c>
    </row>
    <row r="858" spans="1:15" x14ac:dyDescent="0.2">
      <c r="A858" s="55" t="s">
        <v>85</v>
      </c>
      <c r="B858" s="55">
        <v>30038</v>
      </c>
      <c r="C858" s="13" t="s">
        <v>1925</v>
      </c>
      <c r="D858" s="84" t="s">
        <v>73</v>
      </c>
      <c r="E858" s="51" t="s">
        <v>9</v>
      </c>
      <c r="F858" s="48"/>
      <c r="G858" s="69">
        <v>99</v>
      </c>
      <c r="H858" s="51">
        <f>IF(LEFT(E858,2)="DH",1,IF(LEFT(E858,2)="CA",2,IF(LEFT(E858,2)="1B",3,IF(LEFT(E858,2)="2B",4,IF(LEFT(E858,2)="3B",5,IF(LEFT(E858,2)="SS",6,IF(LEFT(E858,2)="LF",7,IF(LEFT(E858,2)="CF",8,IF(LEFT(E858,2)="RF",9,IF(LEFT(E858,2)="SP",10,IF(LEFT(E858,2)="RP",11,12)))))))))))</f>
        <v>6</v>
      </c>
      <c r="I858" s="53">
        <f>IF($G858="NC","NC",IF(OR(LEFT(E858,2)="RP",LEFT(E858,2)="SP"),ROUNDDOWN($G858*1.05,0)+IF($G858*1.05-ROUNDDOWN($G858*1.05,0)&gt;=2/3,2/3,IF($G858*1.05-ROUNDDOWN($G858*1.05,0)&gt;=1/3,1/3,0)),ROUNDDOWN($G858*1.05,0)))</f>
        <v>103</v>
      </c>
      <c r="J858" s="56"/>
      <c r="K858" s="48"/>
      <c r="L858" s="50"/>
      <c r="O858" s="46" t="str">
        <f>D858</f>
        <v>TBA</v>
      </c>
    </row>
    <row r="859" spans="1:15" x14ac:dyDescent="0.2">
      <c r="A859" s="55" t="s">
        <v>85</v>
      </c>
      <c r="B859" s="55">
        <v>21454</v>
      </c>
      <c r="C859" s="13" t="s">
        <v>1292</v>
      </c>
      <c r="D859" s="84" t="s">
        <v>19</v>
      </c>
      <c r="E859" s="47" t="s">
        <v>10</v>
      </c>
      <c r="F859" s="48"/>
      <c r="G859" s="69">
        <v>509</v>
      </c>
      <c r="H859" s="47">
        <f>IF(LEFT(E859,2)="DH",1,IF(LEFT(E859,2)="CA",2,IF(LEFT(E859,2)="1B",3,IF(LEFT(E859,2)="2B",4,IF(LEFT(E859,2)="3B",5,IF(LEFT(E859,2)="SS",6,IF(LEFT(E859,2)="LF",7,IF(LEFT(E859,2)="CF",8,IF(LEFT(E859,2)="RF",9,IF(LEFT(E859,2)="SP",10,IF(LEFT(E859,2)="RP",11,12)))))))))))</f>
        <v>7</v>
      </c>
      <c r="I859" s="53">
        <f>IF($G859="NC","NC",IF(OR(LEFT(E859,2)="RP",LEFT(E859,2)="SP"),ROUNDDOWN($G859*1.05,0)+IF($G859*1.05-ROUNDDOWN($G859*1.05,0)&gt;=2/3,2/3,IF($G859*1.05-ROUNDDOWN($G859*1.05,0)&gt;=1/3,1/3,0)),ROUNDDOWN($G859*1.05,0)))</f>
        <v>534</v>
      </c>
      <c r="J859" s="56"/>
      <c r="K859" s="49"/>
      <c r="L859" s="50"/>
      <c r="O859" s="46" t="str">
        <f>D859</f>
        <v>SLN</v>
      </c>
    </row>
    <row r="860" spans="1:15" x14ac:dyDescent="0.2">
      <c r="A860" s="55" t="s">
        <v>85</v>
      </c>
      <c r="B860" s="55">
        <v>31349</v>
      </c>
      <c r="C860" s="13" t="s">
        <v>1970</v>
      </c>
      <c r="D860" s="84" t="s">
        <v>19</v>
      </c>
      <c r="E860" s="51" t="s">
        <v>20</v>
      </c>
      <c r="F860" s="52"/>
      <c r="G860" s="69">
        <v>398</v>
      </c>
      <c r="H860" s="51">
        <f>IF(LEFT(E860,2)="DH",1,IF(LEFT(E860,2)="CA",2,IF(LEFT(E860,2)="1B",3,IF(LEFT(E860,2)="2B",4,IF(LEFT(E860,2)="3B",5,IF(LEFT(E860,2)="SS",6,IF(LEFT(E860,2)="LF",7,IF(LEFT(E860,2)="CF",8,IF(LEFT(E860,2)="RF",9,IF(LEFT(E860,2)="SP",10,IF(LEFT(E860,2)="RP",11,12)))))))))))</f>
        <v>8</v>
      </c>
      <c r="I860" s="53">
        <f>IF($G860="NC","NC",IF(OR(LEFT(E860,2)="RP",LEFT(E860,2)="SP"),ROUNDDOWN($G860*1.05,0)+IF($G860*1.05-ROUNDDOWN($G860*1.05,0)&gt;=2/3,2/3,IF($G860*1.05-ROUNDDOWN($G860*1.05,0)&gt;=1/3,1/3,0)),ROUNDDOWN($G860*1.05,0)))</f>
        <v>417</v>
      </c>
      <c r="J860" s="56"/>
      <c r="K860" s="48"/>
      <c r="L860" s="50"/>
      <c r="O860" s="46" t="str">
        <f>D860</f>
        <v>SLN</v>
      </c>
    </row>
    <row r="861" spans="1:15" x14ac:dyDescent="0.2">
      <c r="A861" s="55" t="s">
        <v>85</v>
      </c>
      <c r="B861" s="55">
        <v>31661</v>
      </c>
      <c r="C861" s="13" t="s">
        <v>2006</v>
      </c>
      <c r="D861" s="84" t="s">
        <v>94</v>
      </c>
      <c r="E861" s="47" t="s">
        <v>20</v>
      </c>
      <c r="F861" s="48"/>
      <c r="G861" s="69">
        <v>70</v>
      </c>
      <c r="H861" s="47">
        <f>IF(LEFT(E861,2)="DH",1,IF(LEFT(E861,2)="CA",2,IF(LEFT(E861,2)="1B",3,IF(LEFT(E861,2)="2B",4,IF(LEFT(E861,2)="3B",5,IF(LEFT(E861,2)="SS",6,IF(LEFT(E861,2)="LF",7,IF(LEFT(E861,2)="CF",8,IF(LEFT(E861,2)="RF",9,IF(LEFT(E861,2)="SP",10,IF(LEFT(E861,2)="RP",11,12)))))))))))</f>
        <v>8</v>
      </c>
      <c r="I861" s="53">
        <f>IF($G861="NC","NC",IF(OR(LEFT(E861,2)="RP",LEFT(E861,2)="SP"),ROUNDDOWN($G861*1.05,0)+IF($G861*1.05-ROUNDDOWN($G861*1.05,0)&gt;=2/3,2/3,IF($G861*1.05-ROUNDDOWN($G861*1.05,0)&gt;=1/3,1/3,0)),ROUNDDOWN($G861*1.05,0)))</f>
        <v>73</v>
      </c>
      <c r="J861" s="56"/>
      <c r="K861" s="49"/>
      <c r="L861" s="50"/>
      <c r="O861" s="46" t="str">
        <f>D861</f>
        <v>HOA</v>
      </c>
    </row>
    <row r="862" spans="1:15" x14ac:dyDescent="0.2">
      <c r="A862" s="55" t="s">
        <v>85</v>
      </c>
      <c r="B862" s="55">
        <v>20123</v>
      </c>
      <c r="C862" s="13" t="s">
        <v>1202</v>
      </c>
      <c r="D862" s="84" t="s">
        <v>22</v>
      </c>
      <c r="E862" s="47" t="s">
        <v>12</v>
      </c>
      <c r="F862" s="47"/>
      <c r="G862" s="69">
        <v>577</v>
      </c>
      <c r="H862" s="47">
        <f>IF(LEFT(E862,2)="DH",1,IF(LEFT(E862,2)="CA",2,IF(LEFT(E862,2)="1B",3,IF(LEFT(E862,2)="2B",4,IF(LEFT(E862,2)="3B",5,IF(LEFT(E862,2)="SS",6,IF(LEFT(E862,2)="LF",7,IF(LEFT(E862,2)="CF",8,IF(LEFT(E862,2)="RF",9,IF(LEFT(E862,2)="SP",10,IF(LEFT(E862,2)="RP",11,12)))))))))))</f>
        <v>9</v>
      </c>
      <c r="I862" s="53">
        <f>IF($G862="NC","NC",IF(OR(LEFT(E862,2)="RP",LEFT(E862,2)="SP"),ROUNDDOWN($G862*1.05,0)+IF($G862*1.05-ROUNDDOWN($G862*1.05,0)&gt;=2/3,2/3,IF($G862*1.05-ROUNDDOWN($G862*1.05,0)&gt;=1/3,1/3,0)),ROUNDDOWN($G862*1.05,0)))</f>
        <v>605</v>
      </c>
      <c r="J862" s="56"/>
      <c r="K862" s="49"/>
      <c r="L862" s="50"/>
      <c r="O862" s="46" t="str">
        <f>D862</f>
        <v>NYN</v>
      </c>
    </row>
    <row r="863" spans="1:15" x14ac:dyDescent="0.2">
      <c r="A863" s="55" t="s">
        <v>85</v>
      </c>
      <c r="B863" s="55">
        <v>22542</v>
      </c>
      <c r="C863" s="13" t="s">
        <v>1408</v>
      </c>
      <c r="D863" s="84" t="s">
        <v>69</v>
      </c>
      <c r="E863" s="47" t="s">
        <v>127</v>
      </c>
      <c r="F863" s="48"/>
      <c r="G863" s="69">
        <v>569</v>
      </c>
      <c r="H863" s="47">
        <f>IF(LEFT(E863,2)="DH",1,IF(LEFT(E863,2)="CA",2,IF(LEFT(E863,2)="1B",3,IF(LEFT(E863,2)="2B",4,IF(LEFT(E863,2)="3B",5,IF(LEFT(E863,2)="SS",6,IF(LEFT(E863,2)="LF",7,IF(LEFT(E863,2)="CF",8,IF(LEFT(E863,2)="RF",9,IF(LEFT(E863,2)="SP",10,IF(LEFT(E863,2)="RP",11,12)))))))))))</f>
        <v>9</v>
      </c>
      <c r="I863" s="53">
        <f>IF($G863="NC","NC",IF(OR(LEFT(E863,2)="RP",LEFT(E863,2)="SP"),ROUNDDOWN($G863*1.05,0)+IF($G863*1.05-ROUNDDOWN($G863*1.05,0)&gt;=2/3,2/3,IF($G863*1.05-ROUNDDOWN($G863*1.05,0)&gt;=1/3,1/3,0)),ROUNDDOWN($G863*1.05,0)))</f>
        <v>597</v>
      </c>
      <c r="J863" s="56"/>
      <c r="K863" s="49"/>
      <c r="L863" s="50"/>
      <c r="O863" s="46" t="str">
        <f>D863</f>
        <v>OAA</v>
      </c>
    </row>
    <row r="864" spans="1:15" x14ac:dyDescent="0.2">
      <c r="A864" s="44" t="s">
        <v>85</v>
      </c>
      <c r="B864" s="78">
        <v>3137</v>
      </c>
      <c r="C864" s="13" t="s">
        <v>545</v>
      </c>
      <c r="D864" s="82" t="s">
        <v>120</v>
      </c>
      <c r="E864" s="47" t="s">
        <v>13</v>
      </c>
      <c r="F864" s="13">
        <v>17</v>
      </c>
      <c r="G864" s="70">
        <v>85</v>
      </c>
      <c r="H864" s="47">
        <f>IF(LEFT(E864,2)="DH",1,IF(LEFT(E864,2)="CA",2,IF(LEFT(E864,2)="1B",3,IF(LEFT(E864,2)="2B",4,IF(LEFT(E864,2)="3B",5,IF(LEFT(E864,2)="SS",6,IF(LEFT(E864,2)="LF",7,IF(LEFT(E864,2)="CF",8,IF(LEFT(E864,2)="RF",9,IF(LEFT(E864,2)="SP",10,IF(LEFT(E864,2)="RP",11,12)))))))))))</f>
        <v>10</v>
      </c>
      <c r="I864" s="53">
        <f>IF($G864="NC","NC",IF(OR(LEFT(E864,2)="RP",LEFT(E864,2)="SP"),ROUNDDOWN($G864*1.05,0)+IF($G864*1.05-ROUNDDOWN($G864*1.05,0)&gt;=2/3,2/3,IF($G864*1.05-ROUNDDOWN($G864*1.05,0)&gt;=1/3,1/3,0)),ROUNDDOWN($G864*1.05,0)))</f>
        <v>89</v>
      </c>
      <c r="J864" s="56"/>
      <c r="K864" s="49"/>
      <c r="L864" s="50"/>
      <c r="O864" s="46" t="str">
        <f>D864</f>
        <v>TOA</v>
      </c>
    </row>
    <row r="865" spans="1:16" x14ac:dyDescent="0.2">
      <c r="A865" s="55" t="s">
        <v>85</v>
      </c>
      <c r="B865" s="78">
        <v>8700</v>
      </c>
      <c r="C865" s="13" t="s">
        <v>583</v>
      </c>
      <c r="D865" s="82" t="s">
        <v>121</v>
      </c>
      <c r="E865" s="47" t="s">
        <v>13</v>
      </c>
      <c r="F865" s="13">
        <v>29</v>
      </c>
      <c r="G865" s="70">
        <v>152</v>
      </c>
      <c r="H865" s="47">
        <f>IF(LEFT(E865,2)="DH",1,IF(LEFT(E865,2)="CA",2,IF(LEFT(E865,2)="1B",3,IF(LEFT(E865,2)="2B",4,IF(LEFT(E865,2)="3B",5,IF(LEFT(E865,2)="SS",6,IF(LEFT(E865,2)="LF",7,IF(LEFT(E865,2)="CF",8,IF(LEFT(E865,2)="RF",9,IF(LEFT(E865,2)="SP",10,IF(LEFT(E865,2)="RP",11,12)))))))))))</f>
        <v>10</v>
      </c>
      <c r="I865" s="53">
        <f>IF($G865="NC","NC",IF(OR(LEFT(E865,2)="RP",LEFT(E865,2)="SP"),ROUNDDOWN($G865*1.05,0)+IF($G865*1.05-ROUNDDOWN($G865*1.05,0)&gt;=2/3,2/3,IF($G865*1.05-ROUNDDOWN($G865*1.05,0)&gt;=1/3,1/3,0)),ROUNDDOWN($G865*1.05,0)))</f>
        <v>159.33333333333334</v>
      </c>
      <c r="J865" s="56"/>
      <c r="K865" s="48"/>
      <c r="L865" s="50"/>
      <c r="O865" s="46" t="str">
        <f>D865</f>
        <v>SFN</v>
      </c>
    </row>
    <row r="866" spans="1:16" x14ac:dyDescent="0.2">
      <c r="A866" s="55" t="s">
        <v>85</v>
      </c>
      <c r="B866" s="78">
        <v>17425</v>
      </c>
      <c r="C866" s="13" t="s">
        <v>935</v>
      </c>
      <c r="D866" s="76" t="str">
        <f>P866</f>
        <v>SLN/ATN/MLN</v>
      </c>
      <c r="E866" s="51" t="s">
        <v>527</v>
      </c>
      <c r="F866" s="13">
        <v>24</v>
      </c>
      <c r="G866" s="70">
        <v>141</v>
      </c>
      <c r="H866" s="51">
        <f>IF(LEFT(E866,2)="DH",1,IF(LEFT(E866,2)="CA",2,IF(LEFT(E866,2)="1B",3,IF(LEFT(E866,2)="2B",4,IF(LEFT(E866,2)="3B",5,IF(LEFT(E866,2)="SS",6,IF(LEFT(E866,2)="LF",7,IF(LEFT(E866,2)="CF",8,IF(LEFT(E866,2)="RF",9,IF(LEFT(E866,2)="SP",10,IF(LEFT(E866,2)="RP",11,12)))))))))))</f>
        <v>10</v>
      </c>
      <c r="I866" s="53">
        <f>IF($G866="NC","NC",IF(OR(LEFT(E866,2)="RP",LEFT(E866,2)="SP"),ROUNDDOWN($G866*1.05,0)+IF($G866*1.05-ROUNDDOWN($G866*1.05,0)&gt;=2/3,2/3,IF($G866*1.05-ROUNDDOWN($G866*1.05,0)&gt;=1/3,1/3,0)),ROUNDDOWN($G866*1.05,0)))</f>
        <v>148</v>
      </c>
      <c r="J866" s="56"/>
      <c r="K866" s="48"/>
      <c r="L866" s="50"/>
      <c r="O866" s="46" t="str">
        <f>D866</f>
        <v>SLN/ATN/MLN</v>
      </c>
      <c r="P866" s="46" t="s">
        <v>409</v>
      </c>
    </row>
    <row r="867" spans="1:16" x14ac:dyDescent="0.2">
      <c r="A867" s="55" t="s">
        <v>85</v>
      </c>
      <c r="B867" s="78">
        <v>17479</v>
      </c>
      <c r="C867" s="13" t="s">
        <v>938</v>
      </c>
      <c r="D867" s="82" t="s">
        <v>66</v>
      </c>
      <c r="E867" s="47" t="s">
        <v>13</v>
      </c>
      <c r="F867" s="13">
        <v>31</v>
      </c>
      <c r="G867" s="70">
        <v>161</v>
      </c>
      <c r="H867" s="47">
        <f>IF(LEFT(E867,2)="DH",1,IF(LEFT(E867,2)="CA",2,IF(LEFT(E867,2)="1B",3,IF(LEFT(E867,2)="2B",4,IF(LEFT(E867,2)="3B",5,IF(LEFT(E867,2)="SS",6,IF(LEFT(E867,2)="LF",7,IF(LEFT(E867,2)="CF",8,IF(LEFT(E867,2)="RF",9,IF(LEFT(E867,2)="SP",10,IF(LEFT(E867,2)="RP",11,12)))))))))))</f>
        <v>10</v>
      </c>
      <c r="I867" s="53">
        <f>IF($G867="NC","NC",IF(OR(LEFT(E867,2)="RP",LEFT(E867,2)="SP"),ROUNDDOWN($G867*1.05,0)+IF($G867*1.05-ROUNDDOWN($G867*1.05,0)&gt;=2/3,2/3,IF($G867*1.05-ROUNDDOWN($G867*1.05,0)&gt;=1/3,1/3,0)),ROUNDDOWN($G867*1.05,0)))</f>
        <v>169</v>
      </c>
      <c r="J867" s="56"/>
      <c r="K867" s="49"/>
      <c r="L867" s="50"/>
      <c r="O867" s="46" t="str">
        <f>D867</f>
        <v>DEA</v>
      </c>
    </row>
    <row r="868" spans="1:16" x14ac:dyDescent="0.2">
      <c r="A868" s="55" t="s">
        <v>85</v>
      </c>
      <c r="B868" s="78">
        <v>17874</v>
      </c>
      <c r="C868" s="13" t="s">
        <v>966</v>
      </c>
      <c r="D868" s="76" t="str">
        <f>P868</f>
        <v>MLN/SDN</v>
      </c>
      <c r="E868" s="51" t="s">
        <v>13</v>
      </c>
      <c r="F868" s="13">
        <v>8</v>
      </c>
      <c r="G868" s="70">
        <v>34.33</v>
      </c>
      <c r="H868" s="51">
        <f>IF(LEFT(E868,2)="DH",1,IF(LEFT(E868,2)="CA",2,IF(LEFT(E868,2)="1B",3,IF(LEFT(E868,2)="2B",4,IF(LEFT(E868,2)="3B",5,IF(LEFT(E868,2)="SS",6,IF(LEFT(E868,2)="LF",7,IF(LEFT(E868,2)="CF",8,IF(LEFT(E868,2)="RF",9,IF(LEFT(E868,2)="SP",10,IF(LEFT(E868,2)="RP",11,12)))))))))))</f>
        <v>10</v>
      </c>
      <c r="I868" s="53">
        <f>IF($G868="NC","NC",IF(OR(LEFT(E868,2)="RP",LEFT(E868,2)="SP"),ROUNDDOWN($G868*1.05,0)+IF($G868*1.05-ROUNDDOWN($G868*1.05,0)&gt;=2/3,2/3,IF($G868*1.05-ROUNDDOWN($G868*1.05,0)&gt;=1/3,1/3,0)),ROUNDDOWN($G868*1.05,0)))</f>
        <v>36</v>
      </c>
      <c r="J868" s="56"/>
      <c r="K868" s="48"/>
      <c r="L868" s="50"/>
      <c r="O868" s="46" t="str">
        <f>D868</f>
        <v>MLN/SDN</v>
      </c>
      <c r="P868" s="46" t="s">
        <v>467</v>
      </c>
    </row>
    <row r="869" spans="1:16" x14ac:dyDescent="0.2">
      <c r="A869" s="55" t="s">
        <v>85</v>
      </c>
      <c r="B869" s="78">
        <v>21846</v>
      </c>
      <c r="C869" s="13" t="s">
        <v>1345</v>
      </c>
      <c r="D869" s="82" t="s">
        <v>24</v>
      </c>
      <c r="E869" s="47" t="s">
        <v>13</v>
      </c>
      <c r="F869" s="13">
        <v>13</v>
      </c>
      <c r="G869" s="70">
        <v>61.66</v>
      </c>
      <c r="H869" s="47">
        <f>IF(LEFT(E869,2)="DH",1,IF(LEFT(E869,2)="CA",2,IF(LEFT(E869,2)="1B",3,IF(LEFT(E869,2)="2B",4,IF(LEFT(E869,2)="3B",5,IF(LEFT(E869,2)="SS",6,IF(LEFT(E869,2)="LF",7,IF(LEFT(E869,2)="CF",8,IF(LEFT(E869,2)="RF",9,IF(LEFT(E869,2)="SP",10,IF(LEFT(E869,2)="RP",11,12)))))))))))</f>
        <v>10</v>
      </c>
      <c r="I869" s="53">
        <f>IF($G869="NC","NC",IF(OR(LEFT(E869,2)="RP",LEFT(E869,2)="SP"),ROUNDDOWN($G869*1.05,0)+IF($G869*1.05-ROUNDDOWN($G869*1.05,0)&gt;=2/3,2/3,IF($G869*1.05-ROUNDDOWN($G869*1.05,0)&gt;=1/3,1/3,0)),ROUNDDOWN($G869*1.05,0)))</f>
        <v>64.666666666666671</v>
      </c>
      <c r="J869" s="56"/>
      <c r="K869" s="49"/>
      <c r="L869" s="50"/>
      <c r="O869" s="46" t="str">
        <f>D869</f>
        <v>KCA</v>
      </c>
    </row>
    <row r="870" spans="1:16" x14ac:dyDescent="0.2">
      <c r="A870" s="44" t="s">
        <v>85</v>
      </c>
      <c r="B870" s="78">
        <v>22264</v>
      </c>
      <c r="C870" s="13" t="s">
        <v>1383</v>
      </c>
      <c r="D870" s="82" t="s">
        <v>73</v>
      </c>
      <c r="E870" s="47" t="s">
        <v>13</v>
      </c>
      <c r="F870" s="13">
        <v>31</v>
      </c>
      <c r="G870" s="70">
        <v>166.33</v>
      </c>
      <c r="H870" s="47">
        <f>IF(LEFT(E870,2)="DH",1,IF(LEFT(E870,2)="CA",2,IF(LEFT(E870,2)="1B",3,IF(LEFT(E870,2)="2B",4,IF(LEFT(E870,2)="3B",5,IF(LEFT(E870,2)="SS",6,IF(LEFT(E870,2)="LF",7,IF(LEFT(E870,2)="CF",8,IF(LEFT(E870,2)="RF",9,IF(LEFT(E870,2)="SP",10,IF(LEFT(E870,2)="RP",11,12)))))))))))</f>
        <v>10</v>
      </c>
      <c r="I870" s="53">
        <f>IF($G870="NC","NC",IF(OR(LEFT(E870,2)="RP",LEFT(E870,2)="SP"),ROUNDDOWN($G870*1.05,0)+IF($G870*1.05-ROUNDDOWN($G870*1.05,0)&gt;=2/3,2/3,IF($G870*1.05-ROUNDDOWN($G870*1.05,0)&gt;=1/3,1/3,0)),ROUNDDOWN($G870*1.05,0)))</f>
        <v>174.33333333333334</v>
      </c>
      <c r="J870" s="56"/>
      <c r="K870" s="49"/>
      <c r="L870" s="50"/>
      <c r="O870" s="46" t="str">
        <f>D870</f>
        <v>TBA</v>
      </c>
    </row>
    <row r="871" spans="1:16" x14ac:dyDescent="0.2">
      <c r="A871" s="55" t="s">
        <v>85</v>
      </c>
      <c r="B871" s="78">
        <v>22294</v>
      </c>
      <c r="C871" s="13" t="s">
        <v>1393</v>
      </c>
      <c r="D871" s="82" t="s">
        <v>19</v>
      </c>
      <c r="E871" s="47" t="s">
        <v>13</v>
      </c>
      <c r="F871" s="13">
        <v>29</v>
      </c>
      <c r="G871" s="70">
        <v>151.66</v>
      </c>
      <c r="H871" s="47">
        <f>IF(LEFT(E871,2)="DH",1,IF(LEFT(E871,2)="CA",2,IF(LEFT(E871,2)="1B",3,IF(LEFT(E871,2)="2B",4,IF(LEFT(E871,2)="3B",5,IF(LEFT(E871,2)="SS",6,IF(LEFT(E871,2)="LF",7,IF(LEFT(E871,2)="CF",8,IF(LEFT(E871,2)="RF",9,IF(LEFT(E871,2)="SP",10,IF(LEFT(E871,2)="RP",11,12)))))))))))</f>
        <v>10</v>
      </c>
      <c r="I871" s="53">
        <f>IF($G871="NC","NC",IF(OR(LEFT(E871,2)="RP",LEFT(E871,2)="SP"),ROUNDDOWN($G871*1.05,0)+IF($G871*1.05-ROUNDDOWN($G871*1.05,0)&gt;=2/3,2/3,IF($G871*1.05-ROUNDDOWN($G871*1.05,0)&gt;=1/3,1/3,0)),ROUNDDOWN($G871*1.05,0)))</f>
        <v>159</v>
      </c>
      <c r="J871" s="56"/>
      <c r="K871" s="48"/>
      <c r="L871" s="50"/>
      <c r="O871" s="46" t="str">
        <f>D871</f>
        <v>SLN</v>
      </c>
    </row>
    <row r="872" spans="1:16" x14ac:dyDescent="0.2">
      <c r="A872" s="44" t="s">
        <v>85</v>
      </c>
      <c r="B872" s="78">
        <v>31843</v>
      </c>
      <c r="C872" s="13" t="s">
        <v>2029</v>
      </c>
      <c r="D872" s="82" t="s">
        <v>16</v>
      </c>
      <c r="E872" s="51" t="s">
        <v>13</v>
      </c>
      <c r="F872" s="13">
        <v>14</v>
      </c>
      <c r="G872" s="70">
        <v>64.33</v>
      </c>
      <c r="H872" s="51">
        <f>IF(LEFT(E872,2)="DH",1,IF(LEFT(E872,2)="CA",2,IF(LEFT(E872,2)="1B",3,IF(LEFT(E872,2)="2B",4,IF(LEFT(E872,2)="3B",5,IF(LEFT(E872,2)="SS",6,IF(LEFT(E872,2)="LF",7,IF(LEFT(E872,2)="CF",8,IF(LEFT(E872,2)="RF",9,IF(LEFT(E872,2)="SP",10,IF(LEFT(E872,2)="RP",11,12)))))))))))</f>
        <v>10</v>
      </c>
      <c r="I872" s="53">
        <f>IF($G872="NC","NC",IF(OR(LEFT(E872,2)="RP",LEFT(E872,2)="SP"),ROUNDDOWN($G872*1.05,0)+IF($G872*1.05-ROUNDDOWN($G872*1.05,0)&gt;=2/3,2/3,IF($G872*1.05-ROUNDDOWN($G872*1.05,0)&gt;=1/3,1/3,0)),ROUNDDOWN($G872*1.05,0)))</f>
        <v>67.333333333333329</v>
      </c>
      <c r="J872" s="56"/>
      <c r="K872" s="48"/>
      <c r="L872" s="50"/>
      <c r="O872" s="46" t="str">
        <f>D872</f>
        <v>TEA</v>
      </c>
    </row>
    <row r="873" spans="1:16" x14ac:dyDescent="0.2">
      <c r="A873" s="55" t="s">
        <v>85</v>
      </c>
      <c r="B873" s="78">
        <v>13449</v>
      </c>
      <c r="C873" s="13" t="s">
        <v>717</v>
      </c>
      <c r="D873" s="76" t="str">
        <f>P873</f>
        <v>CIN/CHN</v>
      </c>
      <c r="E873" s="47" t="s">
        <v>15</v>
      </c>
      <c r="F873" s="13">
        <v>0</v>
      </c>
      <c r="G873" s="70">
        <v>50.66</v>
      </c>
      <c r="H873" s="51">
        <f>IF(LEFT(E873,2)="DH",1,IF(LEFT(E873,2)="CA",2,IF(LEFT(E873,2)="1B",3,IF(LEFT(E873,2)="2B",4,IF(LEFT(E873,2)="3B",5,IF(LEFT(E873,2)="SS",6,IF(LEFT(E873,2)="LF",7,IF(LEFT(E873,2)="CF",8,IF(LEFT(E873,2)="RF",9,IF(LEFT(E873,2)="SP",10,IF(LEFT(E873,2)="RP",11,12)))))))))))</f>
        <v>11</v>
      </c>
      <c r="I873" s="53">
        <f>IF($G873="NC","NC",IF(OR(LEFT(E873,2)="RP",LEFT(E873,2)="SP"),ROUNDDOWN($G873*1.05,0)+IF($G873*1.05-ROUNDDOWN($G873*1.05,0)&gt;=2/3,2/3,IF($G873*1.05-ROUNDDOWN($G873*1.05,0)&gt;=1/3,1/3,0)),ROUNDDOWN($G873*1.05,0)))</f>
        <v>53</v>
      </c>
      <c r="J873" s="56"/>
      <c r="K873" s="48"/>
      <c r="L873" s="50"/>
      <c r="O873" s="46" t="str">
        <f>D873</f>
        <v>CIN/CHN</v>
      </c>
      <c r="P873" s="46" t="s">
        <v>504</v>
      </c>
    </row>
    <row r="874" spans="1:16" x14ac:dyDescent="0.2">
      <c r="A874" s="55" t="s">
        <v>85</v>
      </c>
      <c r="B874" s="78">
        <v>15947</v>
      </c>
      <c r="C874" s="13" t="s">
        <v>844</v>
      </c>
      <c r="D874" s="82" t="s">
        <v>22</v>
      </c>
      <c r="E874" s="47" t="s">
        <v>15</v>
      </c>
      <c r="F874" s="13">
        <v>0</v>
      </c>
      <c r="G874" s="70">
        <v>56</v>
      </c>
      <c r="H874" s="47">
        <f>IF(LEFT(E874,2)="DH",1,IF(LEFT(E874,2)="CA",2,IF(LEFT(E874,2)="1B",3,IF(LEFT(E874,2)="2B",4,IF(LEFT(E874,2)="3B",5,IF(LEFT(E874,2)="SS",6,IF(LEFT(E874,2)="LF",7,IF(LEFT(E874,2)="CF",8,IF(LEFT(E874,2)="RF",9,IF(LEFT(E874,2)="SP",10,IF(LEFT(E874,2)="RP",11,12)))))))))))</f>
        <v>11</v>
      </c>
      <c r="I874" s="53">
        <f>IF($G874="NC","NC",IF(OR(LEFT(E874,2)="RP",LEFT(E874,2)="SP"),ROUNDDOWN($G874*1.05,0)+IF($G874*1.05-ROUNDDOWN($G874*1.05,0)&gt;=2/3,2/3,IF($G874*1.05-ROUNDDOWN($G874*1.05,0)&gt;=1/3,1/3,0)),ROUNDDOWN($G874*1.05,0)))</f>
        <v>58.666666666666664</v>
      </c>
      <c r="J874" s="56"/>
      <c r="K874" s="49"/>
      <c r="L874" s="50"/>
      <c r="O874" s="46" t="str">
        <f>D874</f>
        <v>NYN</v>
      </c>
    </row>
    <row r="875" spans="1:16" x14ac:dyDescent="0.2">
      <c r="A875" s="44" t="s">
        <v>85</v>
      </c>
      <c r="B875" s="78">
        <v>18138</v>
      </c>
      <c r="C875" s="13" t="s">
        <v>995</v>
      </c>
      <c r="D875" s="76" t="str">
        <f>P875</f>
        <v>SLN/NYN</v>
      </c>
      <c r="E875" s="47" t="s">
        <v>15</v>
      </c>
      <c r="F875" s="13">
        <v>0</v>
      </c>
      <c r="G875" s="70">
        <v>56</v>
      </c>
      <c r="H875" s="51">
        <f>IF(LEFT(E875,2)="DH",1,IF(LEFT(E875,2)="CA",2,IF(LEFT(E875,2)="1B",3,IF(LEFT(E875,2)="2B",4,IF(LEFT(E875,2)="3B",5,IF(LEFT(E875,2)="SS",6,IF(LEFT(E875,2)="LF",7,IF(LEFT(E875,2)="CF",8,IF(LEFT(E875,2)="RF",9,IF(LEFT(E875,2)="SP",10,IF(LEFT(E875,2)="RP",11,12)))))))))))</f>
        <v>11</v>
      </c>
      <c r="I875" s="53">
        <f>IF($G875="NC","NC",IF(OR(LEFT(E875,2)="RP",LEFT(E875,2)="SP"),ROUNDDOWN($G875*1.05,0)+IF($G875*1.05-ROUNDDOWN($G875*1.05,0)&gt;=2/3,2/3,IF($G875*1.05-ROUNDDOWN($G875*1.05,0)&gt;=1/3,1/3,0)),ROUNDDOWN($G875*1.05,0)))</f>
        <v>58.666666666666664</v>
      </c>
      <c r="J875" s="56"/>
      <c r="K875" s="48"/>
      <c r="L875" s="50"/>
      <c r="O875" s="46" t="str">
        <f>D875</f>
        <v>SLN/NYN</v>
      </c>
      <c r="P875" s="46" t="s">
        <v>492</v>
      </c>
    </row>
    <row r="876" spans="1:16" x14ac:dyDescent="0.2">
      <c r="A876" s="55" t="s">
        <v>85</v>
      </c>
      <c r="B876" s="78">
        <v>19569</v>
      </c>
      <c r="C876" s="13" t="s">
        <v>1110</v>
      </c>
      <c r="D876" s="76" t="str">
        <f>P876</f>
        <v>PIN/NYA</v>
      </c>
      <c r="E876" s="47" t="s">
        <v>15</v>
      </c>
      <c r="F876" s="13">
        <v>0</v>
      </c>
      <c r="G876" s="70">
        <v>62.66</v>
      </c>
      <c r="H876" s="47">
        <f>IF(LEFT(E876,2)="DH",1,IF(LEFT(E876,2)="CA",2,IF(LEFT(E876,2)="1B",3,IF(LEFT(E876,2)="2B",4,IF(LEFT(E876,2)="3B",5,IF(LEFT(E876,2)="SS",6,IF(LEFT(E876,2)="LF",7,IF(LEFT(E876,2)="CF",8,IF(LEFT(E876,2)="RF",9,IF(LEFT(E876,2)="SP",10,IF(LEFT(E876,2)="RP",11,12)))))))))))</f>
        <v>11</v>
      </c>
      <c r="I876" s="53">
        <f>IF($G876="NC","NC",IF(OR(LEFT(E876,2)="RP",LEFT(E876,2)="SP"),ROUNDDOWN($G876*1.05,0)+IF($G876*1.05-ROUNDDOWN($G876*1.05,0)&gt;=2/3,2/3,IF($G876*1.05-ROUNDDOWN($G876*1.05,0)&gt;=1/3,1/3,0)),ROUNDDOWN($G876*1.05,0)))</f>
        <v>65.666666666666671</v>
      </c>
      <c r="J876" s="56"/>
      <c r="K876" s="49"/>
      <c r="L876" s="50"/>
      <c r="O876" s="46" t="str">
        <f>D876</f>
        <v>PIN/NYA</v>
      </c>
      <c r="P876" s="46" t="s">
        <v>166</v>
      </c>
    </row>
    <row r="877" spans="1:16" x14ac:dyDescent="0.2">
      <c r="A877" s="55" t="s">
        <v>85</v>
      </c>
      <c r="B877" s="78">
        <v>20253</v>
      </c>
      <c r="C877" s="13" t="s">
        <v>1214</v>
      </c>
      <c r="D877" s="76" t="str">
        <f>P877</f>
        <v>MNA/TBA</v>
      </c>
      <c r="E877" s="47" t="s">
        <v>528</v>
      </c>
      <c r="F877" s="13">
        <v>2</v>
      </c>
      <c r="G877" s="70">
        <v>66</v>
      </c>
      <c r="H877" s="47">
        <f>IF(LEFT(E877,2)="DH",1,IF(LEFT(E877,2)="CA",2,IF(LEFT(E877,2)="1B",3,IF(LEFT(E877,2)="2B",4,IF(LEFT(E877,2)="3B",5,IF(LEFT(E877,2)="SS",6,IF(LEFT(E877,2)="LF",7,IF(LEFT(E877,2)="CF",8,IF(LEFT(E877,2)="RF",9,IF(LEFT(E877,2)="SP",10,IF(LEFT(E877,2)="RP",11,12)))))))))))</f>
        <v>11</v>
      </c>
      <c r="I877" s="53">
        <f>IF($G877="NC","NC",IF(OR(LEFT(E877,2)="RP",LEFT(E877,2)="SP"),ROUNDDOWN($G877*1.05,0)+IF($G877*1.05-ROUNDDOWN($G877*1.05,0)&gt;=2/3,2/3,IF($G877*1.05-ROUNDDOWN($G877*1.05,0)&gt;=1/3,1/3,0)),ROUNDDOWN($G877*1.05,0)))</f>
        <v>69</v>
      </c>
      <c r="J877" s="56"/>
      <c r="K877" s="48"/>
      <c r="L877" s="50"/>
      <c r="O877" s="46" t="str">
        <f>D877</f>
        <v>MNA/TBA</v>
      </c>
      <c r="P877" s="46" t="s">
        <v>417</v>
      </c>
    </row>
    <row r="878" spans="1:16" x14ac:dyDescent="0.2">
      <c r="A878" s="55" t="s">
        <v>85</v>
      </c>
      <c r="B878" s="78">
        <v>20348</v>
      </c>
      <c r="C878" s="13" t="s">
        <v>1223</v>
      </c>
      <c r="D878" s="82" t="s">
        <v>19</v>
      </c>
      <c r="E878" s="47" t="s">
        <v>15</v>
      </c>
      <c r="F878" s="13">
        <v>0</v>
      </c>
      <c r="G878" s="70">
        <v>48</v>
      </c>
      <c r="H878" s="51">
        <f>IF(LEFT(E878,2)="DH",1,IF(LEFT(E878,2)="CA",2,IF(LEFT(E878,2)="1B",3,IF(LEFT(E878,2)="2B",4,IF(LEFT(E878,2)="3B",5,IF(LEFT(E878,2)="SS",6,IF(LEFT(E878,2)="LF",7,IF(LEFT(E878,2)="CF",8,IF(LEFT(E878,2)="RF",9,IF(LEFT(E878,2)="SP",10,IF(LEFT(E878,2)="RP",11,12)))))))))))</f>
        <v>11</v>
      </c>
      <c r="I878" s="53">
        <f>IF($G878="NC","NC",IF(OR(LEFT(E878,2)="RP",LEFT(E878,2)="SP"),ROUNDDOWN($G878*1.05,0)+IF($G878*1.05-ROUNDDOWN($G878*1.05,0)&gt;=2/3,2/3,IF($G878*1.05-ROUNDDOWN($G878*1.05,0)&gt;=1/3,1/3,0)),ROUNDDOWN($G878*1.05,0)))</f>
        <v>50.333333333333336</v>
      </c>
      <c r="J878" s="56"/>
      <c r="K878" s="48"/>
      <c r="L878" s="50"/>
      <c r="O878" s="46" t="str">
        <f>D878</f>
        <v>SLN</v>
      </c>
    </row>
    <row r="879" spans="1:16" x14ac:dyDescent="0.2">
      <c r="A879" s="55" t="s">
        <v>85</v>
      </c>
      <c r="B879" s="78">
        <v>27974</v>
      </c>
      <c r="C879" s="13" t="s">
        <v>1836</v>
      </c>
      <c r="D879" s="82" t="s">
        <v>65</v>
      </c>
      <c r="E879" s="47" t="s">
        <v>15</v>
      </c>
      <c r="F879" s="13">
        <v>0</v>
      </c>
      <c r="G879" s="70">
        <v>6.66</v>
      </c>
      <c r="H879" s="51">
        <f>IF(LEFT(E879,2)="DH",1,IF(LEFT(E879,2)="CA",2,IF(LEFT(E879,2)="1B",3,IF(LEFT(E879,2)="2B",4,IF(LEFT(E879,2)="3B",5,IF(LEFT(E879,2)="SS",6,IF(LEFT(E879,2)="LF",7,IF(LEFT(E879,2)="CF",8,IF(LEFT(E879,2)="RF",9,IF(LEFT(E879,2)="SP",10,IF(LEFT(E879,2)="RP",11,12)))))))))))</f>
        <v>11</v>
      </c>
      <c r="I879" s="53">
        <f>IF($G879="NC","NC",IF(OR(LEFT(E879,2)="RP",LEFT(E879,2)="SP"),ROUNDDOWN($G879*1.05,0)+IF($G879*1.05-ROUNDDOWN($G879*1.05,0)&gt;=2/3,2/3,IF($G879*1.05-ROUNDDOWN($G879*1.05,0)&gt;=1/3,1/3,0)),ROUNDDOWN($G879*1.05,0)))</f>
        <v>6.666666666666667</v>
      </c>
      <c r="J879" s="56"/>
      <c r="K879" s="48"/>
      <c r="L879" s="50"/>
      <c r="O879" s="46" t="str">
        <f>D879</f>
        <v>ARN</v>
      </c>
    </row>
    <row r="880" spans="1:16" x14ac:dyDescent="0.2">
      <c r="A880" s="44" t="s">
        <v>85</v>
      </c>
      <c r="B880" s="78">
        <v>29519</v>
      </c>
      <c r="C880" s="13" t="s">
        <v>1858</v>
      </c>
      <c r="D880" s="82" t="s">
        <v>19</v>
      </c>
      <c r="E880" s="47" t="s">
        <v>15</v>
      </c>
      <c r="F880" s="13">
        <v>0</v>
      </c>
      <c r="G880" s="70">
        <v>43</v>
      </c>
      <c r="H880" s="51">
        <f>IF(LEFT(E880,2)="DH",1,IF(LEFT(E880,2)="CA",2,IF(LEFT(E880,2)="1B",3,IF(LEFT(E880,2)="2B",4,IF(LEFT(E880,2)="3B",5,IF(LEFT(E880,2)="SS",6,IF(LEFT(E880,2)="LF",7,IF(LEFT(E880,2)="CF",8,IF(LEFT(E880,2)="RF",9,IF(LEFT(E880,2)="SP",10,IF(LEFT(E880,2)="RP",11,12)))))))))))</f>
        <v>11</v>
      </c>
      <c r="I880" s="53">
        <f>IF($G880="NC","NC",IF(OR(LEFT(E880,2)="RP",LEFT(E880,2)="SP"),ROUNDDOWN($G880*1.05,0)+IF($G880*1.05-ROUNDDOWN($G880*1.05,0)&gt;=2/3,2/3,IF($G880*1.05-ROUNDDOWN($G880*1.05,0)&gt;=1/3,1/3,0)),ROUNDDOWN($G880*1.05,0)))</f>
        <v>45</v>
      </c>
      <c r="J880" s="56"/>
      <c r="K880" s="48"/>
      <c r="L880" s="50"/>
      <c r="O880" s="46" t="str">
        <f>D880</f>
        <v>SLN</v>
      </c>
    </row>
    <row r="881" spans="1:16" x14ac:dyDescent="0.2">
      <c r="A881" s="44" t="s">
        <v>85</v>
      </c>
      <c r="B881" s="78">
        <v>29629</v>
      </c>
      <c r="C881" s="13" t="s">
        <v>1880</v>
      </c>
      <c r="D881" s="82" t="s">
        <v>19</v>
      </c>
      <c r="E881" s="47" t="s">
        <v>15</v>
      </c>
      <c r="F881" s="13">
        <v>0</v>
      </c>
      <c r="G881" s="70">
        <v>60.33</v>
      </c>
      <c r="H881" s="47">
        <f>IF(LEFT(E881,2)="DH",1,IF(LEFT(E881,2)="CA",2,IF(LEFT(E881,2)="1B",3,IF(LEFT(E881,2)="2B",4,IF(LEFT(E881,2)="3B",5,IF(LEFT(E881,2)="SS",6,IF(LEFT(E881,2)="LF",7,IF(LEFT(E881,2)="CF",8,IF(LEFT(E881,2)="RF",9,IF(LEFT(E881,2)="SP",10,IF(LEFT(E881,2)="RP",11,12)))))))))))</f>
        <v>11</v>
      </c>
      <c r="I881" s="53">
        <f>IF($G881="NC","NC",IF(OR(LEFT(E881,2)="RP",LEFT(E881,2)="SP"),ROUNDDOWN($G881*1.05,0)+IF($G881*1.05-ROUNDDOWN($G881*1.05,0)&gt;=2/3,2/3,IF($G881*1.05-ROUNDDOWN($G881*1.05,0)&gt;=1/3,1/3,0)),ROUNDDOWN($G881*1.05,0)))</f>
        <v>63.333333333333336</v>
      </c>
      <c r="J881" s="56"/>
      <c r="K881" s="48"/>
      <c r="L881" s="50"/>
      <c r="O881" s="46" t="str">
        <f>D881</f>
        <v>SLN</v>
      </c>
    </row>
    <row r="882" spans="1:16" x14ac:dyDescent="0.2">
      <c r="A882" s="55" t="s">
        <v>85</v>
      </c>
      <c r="B882" s="78">
        <v>33174</v>
      </c>
      <c r="C882" s="13" t="s">
        <v>2048</v>
      </c>
      <c r="D882" s="82" t="s">
        <v>5</v>
      </c>
      <c r="E882" s="47" t="s">
        <v>15</v>
      </c>
      <c r="F882" s="13">
        <v>0</v>
      </c>
      <c r="G882" s="70">
        <v>3</v>
      </c>
      <c r="H882" s="51">
        <f>IF(LEFT(E882,2)="DH",1,IF(LEFT(E882,2)="CA",2,IF(LEFT(E882,2)="1B",3,IF(LEFT(E882,2)="2B",4,IF(LEFT(E882,2)="3B",5,IF(LEFT(E882,2)="SS",6,IF(LEFT(E882,2)="LF",7,IF(LEFT(E882,2)="CF",8,IF(LEFT(E882,2)="RF",9,IF(LEFT(E882,2)="SP",10,IF(LEFT(E882,2)="RP",11,12)))))))))))</f>
        <v>11</v>
      </c>
      <c r="I882" s="53">
        <f>IF($G882="NC","NC",IF(OR(LEFT(E882,2)="RP",LEFT(E882,2)="SP"),ROUNDDOWN($G882*1.05,0)+IF($G882*1.05-ROUNDDOWN($G882*1.05,0)&gt;=2/3,2/3,IF($G882*1.05-ROUNDDOWN($G882*1.05,0)&gt;=1/3,1/3,0)),ROUNDDOWN($G882*1.05,0)))</f>
        <v>3</v>
      </c>
      <c r="J882" s="56"/>
      <c r="K882" s="48"/>
      <c r="L882" s="50"/>
      <c r="O882" s="46" t="str">
        <f>D882</f>
        <v>PIN</v>
      </c>
    </row>
    <row r="883" spans="1:16" x14ac:dyDescent="0.2">
      <c r="A883" s="55" t="s">
        <v>163</v>
      </c>
      <c r="B883" s="55">
        <v>13897</v>
      </c>
      <c r="C883" s="13" t="s">
        <v>748</v>
      </c>
      <c r="D883" s="84" t="s">
        <v>120</v>
      </c>
      <c r="E883" s="47" t="s">
        <v>165</v>
      </c>
      <c r="F883" s="48"/>
      <c r="G883" s="69">
        <v>149</v>
      </c>
      <c r="H883" s="47">
        <f>IF(LEFT(E883,2)="DH",1,IF(LEFT(E883,2)="CA",2,IF(LEFT(E883,2)="1B",3,IF(LEFT(E883,2)="2B",4,IF(LEFT(E883,2)="3B",5,IF(LEFT(E883,2)="SS",6,IF(LEFT(E883,2)="LF",7,IF(LEFT(E883,2)="CF",8,IF(LEFT(E883,2)="RF",9,IF(LEFT(E883,2)="SP",10,IF(LEFT(E883,2)="RP",11,12)))))))))))</f>
        <v>2</v>
      </c>
      <c r="I883" s="53">
        <f>IF($G883="NC","NC",IF(OR(LEFT(E883,2)="RP",LEFT(E883,2)="SP"),ROUNDDOWN($G883*1.05,0)+IF($G883*1.05-ROUNDDOWN($G883*1.05,0)&gt;=2/3,2/3,IF($G883*1.05-ROUNDDOWN($G883*1.05,0)&gt;=1/3,1/3,0)),ROUNDDOWN($G883*1.05,0)))</f>
        <v>156</v>
      </c>
      <c r="J883" s="56"/>
      <c r="K883" s="48"/>
      <c r="L883" s="50"/>
      <c r="O883" s="46" t="str">
        <f>D883</f>
        <v>TOA</v>
      </c>
    </row>
    <row r="884" spans="1:16" x14ac:dyDescent="0.2">
      <c r="A884" s="55" t="s">
        <v>163</v>
      </c>
      <c r="B884" s="55">
        <v>22581</v>
      </c>
      <c r="C884" s="13" t="s">
        <v>1414</v>
      </c>
      <c r="D884" s="84" t="s">
        <v>120</v>
      </c>
      <c r="E884" s="47" t="s">
        <v>165</v>
      </c>
      <c r="F884" s="48"/>
      <c r="G884" s="69">
        <v>451</v>
      </c>
      <c r="H884" s="47">
        <f>IF(LEFT(E884,2)="DH",1,IF(LEFT(E884,2)="CA",2,IF(LEFT(E884,2)="1B",3,IF(LEFT(E884,2)="2B",4,IF(LEFT(E884,2)="3B",5,IF(LEFT(E884,2)="SS",6,IF(LEFT(E884,2)="LF",7,IF(LEFT(E884,2)="CF",8,IF(LEFT(E884,2)="RF",9,IF(LEFT(E884,2)="SP",10,IF(LEFT(E884,2)="RP",11,12)))))))))))</f>
        <v>2</v>
      </c>
      <c r="I884" s="53">
        <f>IF($G884="NC","NC",IF(OR(LEFT(E884,2)="RP",LEFT(E884,2)="SP"),ROUNDDOWN($G884*1.05,0)+IF($G884*1.05-ROUNDDOWN($G884*1.05,0)&gt;=2/3,2/3,IF($G884*1.05-ROUNDDOWN($G884*1.05,0)&gt;=1/3,1/3,0)),ROUNDDOWN($G884*1.05,0)))</f>
        <v>473</v>
      </c>
      <c r="J884" s="56"/>
      <c r="K884" s="49"/>
      <c r="L884" s="50"/>
      <c r="O884" s="46" t="str">
        <f>D884</f>
        <v>TOA</v>
      </c>
    </row>
    <row r="885" spans="1:16" x14ac:dyDescent="0.2">
      <c r="A885" s="55" t="s">
        <v>163</v>
      </c>
      <c r="B885" s="55">
        <v>29617</v>
      </c>
      <c r="C885" s="13" t="s">
        <v>1877</v>
      </c>
      <c r="D885" s="84" t="s">
        <v>5</v>
      </c>
      <c r="E885" s="47" t="s">
        <v>165</v>
      </c>
      <c r="F885" s="48"/>
      <c r="G885" s="69">
        <v>252</v>
      </c>
      <c r="H885" s="47">
        <f>IF(LEFT(E885,2)="DH",1,IF(LEFT(E885,2)="CA",2,IF(LEFT(E885,2)="1B",3,IF(LEFT(E885,2)="2B",4,IF(LEFT(E885,2)="3B",5,IF(LEFT(E885,2)="SS",6,IF(LEFT(E885,2)="LF",7,IF(LEFT(E885,2)="CF",8,IF(LEFT(E885,2)="RF",9,IF(LEFT(E885,2)="SP",10,IF(LEFT(E885,2)="RP",11,12)))))))))))</f>
        <v>2</v>
      </c>
      <c r="I885" s="53">
        <f>IF($G885="NC","NC",IF(OR(LEFT(E885,2)="RP",LEFT(E885,2)="SP"),ROUNDDOWN($G885*1.05,0)+IF($G885*1.05-ROUNDDOWN($G885*1.05,0)&gt;=2/3,2/3,IF($G885*1.05-ROUNDDOWN($G885*1.05,0)&gt;=1/3,1/3,0)),ROUNDDOWN($G885*1.05,0)))</f>
        <v>264</v>
      </c>
      <c r="J885" s="56"/>
      <c r="K885" s="49"/>
      <c r="L885" s="50"/>
      <c r="O885" s="46" t="str">
        <f>D885</f>
        <v>PIN</v>
      </c>
    </row>
    <row r="886" spans="1:16" x14ac:dyDescent="0.2">
      <c r="A886" s="55" t="s">
        <v>163</v>
      </c>
      <c r="B886" s="55">
        <v>19354</v>
      </c>
      <c r="C886" s="13" t="s">
        <v>1078</v>
      </c>
      <c r="D886" s="84" t="s">
        <v>18</v>
      </c>
      <c r="E886" s="47" t="s">
        <v>333</v>
      </c>
      <c r="F886" s="48"/>
      <c r="G886" s="69">
        <v>183</v>
      </c>
      <c r="H886" s="47">
        <f>IF(LEFT(E886,2)="DH",1,IF(LEFT(E886,2)="CA",2,IF(LEFT(E886,2)="1B",3,IF(LEFT(E886,2)="2B",4,IF(LEFT(E886,2)="3B",5,IF(LEFT(E886,2)="SS",6,IF(LEFT(E886,2)="LF",7,IF(LEFT(E886,2)="CF",8,IF(LEFT(E886,2)="RF",9,IF(LEFT(E886,2)="SP",10,IF(LEFT(E886,2)="RP",11,12)))))))))))</f>
        <v>3</v>
      </c>
      <c r="I886" s="53">
        <f>IF($G886="NC","NC",IF(OR(LEFT(E886,2)="RP",LEFT(E886,2)="SP"),ROUNDDOWN($G886*1.05,0)+IF($G886*1.05-ROUNDDOWN($G886*1.05,0)&gt;=2/3,2/3,IF($G886*1.05-ROUNDDOWN($G886*1.05,0)&gt;=1/3,1/3,0)),ROUNDDOWN($G886*1.05,0)))</f>
        <v>192</v>
      </c>
      <c r="J886" s="56"/>
      <c r="K886" s="48"/>
      <c r="L886" s="50"/>
      <c r="O886" s="46" t="str">
        <f>D886</f>
        <v>SEA</v>
      </c>
    </row>
    <row r="887" spans="1:16" x14ac:dyDescent="0.2">
      <c r="A887" s="55" t="s">
        <v>163</v>
      </c>
      <c r="B887" s="55">
        <v>19611</v>
      </c>
      <c r="C887" s="13" t="s">
        <v>1117</v>
      </c>
      <c r="D887" s="84" t="s">
        <v>120</v>
      </c>
      <c r="E887" s="47" t="s">
        <v>4</v>
      </c>
      <c r="F887" s="48"/>
      <c r="G887" s="69">
        <v>589</v>
      </c>
      <c r="H887" s="47">
        <f>IF(LEFT(E887,2)="DH",1,IF(LEFT(E887,2)="CA",2,IF(LEFT(E887,2)="1B",3,IF(LEFT(E887,2)="2B",4,IF(LEFT(E887,2)="3B",5,IF(LEFT(E887,2)="SS",6,IF(LEFT(E887,2)="LF",7,IF(LEFT(E887,2)="CF",8,IF(LEFT(E887,2)="RF",9,IF(LEFT(E887,2)="SP",10,IF(LEFT(E887,2)="RP",11,12)))))))))))</f>
        <v>3</v>
      </c>
      <c r="I887" s="53">
        <f>IF($G887="NC","NC",IF(OR(LEFT(E887,2)="RP",LEFT(E887,2)="SP"),ROUNDDOWN($G887*1.05,0)+IF($G887*1.05-ROUNDDOWN($G887*1.05,0)&gt;=2/3,2/3,IF($G887*1.05-ROUNDDOWN($G887*1.05,0)&gt;=1/3,1/3,0)),ROUNDDOWN($G887*1.05,0)))</f>
        <v>618</v>
      </c>
      <c r="J887" s="56"/>
      <c r="K887" s="49"/>
      <c r="L887" s="50"/>
      <c r="O887" s="46" t="str">
        <f>D887</f>
        <v>TOA</v>
      </c>
    </row>
    <row r="888" spans="1:16" x14ac:dyDescent="0.2">
      <c r="A888" s="55" t="s">
        <v>163</v>
      </c>
      <c r="B888" s="55">
        <v>22186</v>
      </c>
      <c r="C888" s="13" t="s">
        <v>1367</v>
      </c>
      <c r="D888" s="84" t="s">
        <v>139</v>
      </c>
      <c r="E888" s="47" t="s">
        <v>6</v>
      </c>
      <c r="F888" s="48"/>
      <c r="G888" s="69">
        <v>584</v>
      </c>
      <c r="H888" s="47">
        <f>IF(LEFT(E888,2)="DH",1,IF(LEFT(E888,2)="CA",2,IF(LEFT(E888,2)="1B",3,IF(LEFT(E888,2)="2B",4,IF(LEFT(E888,2)="3B",5,IF(LEFT(E888,2)="SS",6,IF(LEFT(E888,2)="LF",7,IF(LEFT(E888,2)="CF",8,IF(LEFT(E888,2)="RF",9,IF(LEFT(E888,2)="SP",10,IF(LEFT(E888,2)="RP",11,12)))))))))))</f>
        <v>4</v>
      </c>
      <c r="I888" s="53">
        <f>IF($G888="NC","NC",IF(OR(LEFT(E888,2)="RP",LEFT(E888,2)="SP"),ROUNDDOWN($G888*1.05,0)+IF($G888*1.05-ROUNDDOWN($G888*1.05,0)&gt;=2/3,2/3,IF($G888*1.05-ROUNDDOWN($G888*1.05,0)&gt;=1/3,1/3,0)),ROUNDDOWN($G888*1.05,0)))</f>
        <v>613</v>
      </c>
      <c r="J888" s="56"/>
      <c r="K888" s="49"/>
      <c r="L888" s="50"/>
      <c r="O888" s="46" t="str">
        <f>D888</f>
        <v>MLN</v>
      </c>
    </row>
    <row r="889" spans="1:16" x14ac:dyDescent="0.2">
      <c r="A889" s="55" t="s">
        <v>163</v>
      </c>
      <c r="B889" s="55">
        <v>27490</v>
      </c>
      <c r="C889" s="13" t="s">
        <v>1753</v>
      </c>
      <c r="D889" s="84" t="s">
        <v>5</v>
      </c>
      <c r="E889" s="47" t="s">
        <v>6</v>
      </c>
      <c r="F889" s="48"/>
      <c r="G889" s="69">
        <v>381</v>
      </c>
      <c r="H889" s="47">
        <f>IF(LEFT(E889,2)="DH",1,IF(LEFT(E889,2)="CA",2,IF(LEFT(E889,2)="1B",3,IF(LEFT(E889,2)="2B",4,IF(LEFT(E889,2)="3B",5,IF(LEFT(E889,2)="SS",6,IF(LEFT(E889,2)="LF",7,IF(LEFT(E889,2)="CF",8,IF(LEFT(E889,2)="RF",9,IF(LEFT(E889,2)="SP",10,IF(LEFT(E889,2)="RP",11,12)))))))))))</f>
        <v>4</v>
      </c>
      <c r="I889" s="53">
        <f>IF($G889="NC","NC",IF(OR(LEFT(E889,2)="RP",LEFT(E889,2)="SP"),ROUNDDOWN($G889*1.05,0)+IF($G889*1.05-ROUNDDOWN($G889*1.05,0)&gt;=2/3,2/3,IF($G889*1.05-ROUNDDOWN($G889*1.05,0)&gt;=1/3,1/3,0)),ROUNDDOWN($G889*1.05,0)))</f>
        <v>400</v>
      </c>
      <c r="J889" s="56"/>
      <c r="K889" s="49"/>
      <c r="L889" s="50"/>
      <c r="O889" s="46" t="str">
        <f>D889</f>
        <v>PIN</v>
      </c>
    </row>
    <row r="890" spans="1:16" x14ac:dyDescent="0.2">
      <c r="A890" s="44" t="s">
        <v>163</v>
      </c>
      <c r="B890" s="55">
        <v>27531</v>
      </c>
      <c r="C890" s="13" t="s">
        <v>1765</v>
      </c>
      <c r="D890" s="84" t="s">
        <v>25</v>
      </c>
      <c r="E890" s="47" t="s">
        <v>6</v>
      </c>
      <c r="F890" s="48"/>
      <c r="G890" s="69">
        <v>177</v>
      </c>
      <c r="H890" s="47">
        <f>IF(LEFT(E890,2)="DH",1,IF(LEFT(E890,2)="CA",2,IF(LEFT(E890,2)="1B",3,IF(LEFT(E890,2)="2B",4,IF(LEFT(E890,2)="3B",5,IF(LEFT(E890,2)="SS",6,IF(LEFT(E890,2)="LF",7,IF(LEFT(E890,2)="CF",8,IF(LEFT(E890,2)="RF",9,IF(LEFT(E890,2)="SP",10,IF(LEFT(E890,2)="RP",11,12)))))))))))</f>
        <v>4</v>
      </c>
      <c r="I890" s="53">
        <f>IF($G890="NC","NC",IF(OR(LEFT(E890,2)="RP",LEFT(E890,2)="SP"),ROUNDDOWN($G890*1.05,0)+IF($G890*1.05-ROUNDDOWN($G890*1.05,0)&gt;=2/3,2/3,IF($G890*1.05-ROUNDDOWN($G890*1.05,0)&gt;=1/3,1/3,0)),ROUNDDOWN($G890*1.05,0)))</f>
        <v>185</v>
      </c>
      <c r="J890" s="56"/>
      <c r="K890" s="48"/>
      <c r="L890" s="50"/>
      <c r="O890" s="46" t="str">
        <f>D890</f>
        <v>BOA</v>
      </c>
    </row>
    <row r="891" spans="1:16" x14ac:dyDescent="0.2">
      <c r="A891" s="44" t="s">
        <v>163</v>
      </c>
      <c r="B891" s="55">
        <v>18819</v>
      </c>
      <c r="C891" s="13" t="s">
        <v>1030</v>
      </c>
      <c r="D891" s="84" t="s">
        <v>66</v>
      </c>
      <c r="E891" s="47" t="s">
        <v>8</v>
      </c>
      <c r="F891" s="48"/>
      <c r="G891" s="69">
        <v>176</v>
      </c>
      <c r="H891" s="47">
        <f>IF(LEFT(E891,2)="DH",1,IF(LEFT(E891,2)="CA",2,IF(LEFT(E891,2)="1B",3,IF(LEFT(E891,2)="2B",4,IF(LEFT(E891,2)="3B",5,IF(LEFT(E891,2)="SS",6,IF(LEFT(E891,2)="LF",7,IF(LEFT(E891,2)="CF",8,IF(LEFT(E891,2)="RF",9,IF(LEFT(E891,2)="SP",10,IF(LEFT(E891,2)="RP",11,12)))))))))))</f>
        <v>5</v>
      </c>
      <c r="I891" s="53">
        <f>IF($G891="NC","NC",IF(OR(LEFT(E891,2)="RP",LEFT(E891,2)="SP"),ROUNDDOWN($G891*1.05,0)+IF($G891*1.05-ROUNDDOWN($G891*1.05,0)&gt;=2/3,2/3,IF($G891*1.05-ROUNDDOWN($G891*1.05,0)&gt;=1/3,1/3,0)),ROUNDDOWN($G891*1.05,0)))</f>
        <v>184</v>
      </c>
      <c r="J891" s="56"/>
      <c r="K891" s="49"/>
      <c r="L891" s="50"/>
      <c r="O891" s="46" t="str">
        <f>D891</f>
        <v>DEA</v>
      </c>
    </row>
    <row r="892" spans="1:16" x14ac:dyDescent="0.2">
      <c r="A892" s="55" t="s">
        <v>163</v>
      </c>
      <c r="B892" s="55">
        <v>20352</v>
      </c>
      <c r="C892" s="13" t="s">
        <v>1225</v>
      </c>
      <c r="D892" s="84" t="s">
        <v>120</v>
      </c>
      <c r="E892" s="47" t="s">
        <v>339</v>
      </c>
      <c r="F892" s="48"/>
      <c r="G892" s="69">
        <v>545</v>
      </c>
      <c r="H892" s="47">
        <f>IF(LEFT(E892,2)="DH",1,IF(LEFT(E892,2)="CA",2,IF(LEFT(E892,2)="1B",3,IF(LEFT(E892,2)="2B",4,IF(LEFT(E892,2)="3B",5,IF(LEFT(E892,2)="SS",6,IF(LEFT(E892,2)="LF",7,IF(LEFT(E892,2)="CF",8,IF(LEFT(E892,2)="RF",9,IF(LEFT(E892,2)="SP",10,IF(LEFT(E892,2)="RP",11,12)))))))))))</f>
        <v>5</v>
      </c>
      <c r="I892" s="53">
        <f>IF($G892="NC","NC",IF(OR(LEFT(E892,2)="RP",LEFT(E892,2)="SP"),ROUNDDOWN($G892*1.05,0)+IF($G892*1.05-ROUNDDOWN($G892*1.05,0)&gt;=2/3,2/3,IF($G892*1.05-ROUNDDOWN($G892*1.05,0)&gt;=1/3,1/3,0)),ROUNDDOWN($G892*1.05,0)))</f>
        <v>572</v>
      </c>
      <c r="J892" s="56"/>
      <c r="K892" s="49"/>
      <c r="L892" s="50"/>
      <c r="O892" s="46" t="str">
        <f>D892</f>
        <v>TOA</v>
      </c>
    </row>
    <row r="893" spans="1:16" x14ac:dyDescent="0.2">
      <c r="A893" s="55" t="s">
        <v>163</v>
      </c>
      <c r="B893" s="55">
        <v>12564</v>
      </c>
      <c r="C893" s="13" t="s">
        <v>669</v>
      </c>
      <c r="D893" s="84" t="s">
        <v>25</v>
      </c>
      <c r="E893" s="47" t="s">
        <v>9</v>
      </c>
      <c r="F893" s="48"/>
      <c r="G893" s="69">
        <v>612</v>
      </c>
      <c r="H893" s="47">
        <f>IF(LEFT(E893,2)="DH",1,IF(LEFT(E893,2)="CA",2,IF(LEFT(E893,2)="1B",3,IF(LEFT(E893,2)="2B",4,IF(LEFT(E893,2)="3B",5,IF(LEFT(E893,2)="SS",6,IF(LEFT(E893,2)="LF",7,IF(LEFT(E893,2)="CF",8,IF(LEFT(E893,2)="RF",9,IF(LEFT(E893,2)="SP",10,IF(LEFT(E893,2)="RP",11,12)))))))))))</f>
        <v>6</v>
      </c>
      <c r="I893" s="53">
        <f>IF($G893="NC","NC",IF(OR(LEFT(E893,2)="RP",LEFT(E893,2)="SP"),ROUNDDOWN($G893*1.05,0)+IF($G893*1.05-ROUNDDOWN($G893*1.05,0)&gt;=2/3,2/3,IF($G893*1.05-ROUNDDOWN($G893*1.05,0)&gt;=1/3,1/3,0)),ROUNDDOWN($G893*1.05,0)))</f>
        <v>642</v>
      </c>
      <c r="J893" s="56"/>
      <c r="K893" s="49"/>
      <c r="L893" s="50"/>
      <c r="O893" s="46" t="str">
        <f>D893</f>
        <v>BOA</v>
      </c>
    </row>
    <row r="894" spans="1:16" x14ac:dyDescent="0.2">
      <c r="A894" s="55" t="s">
        <v>163</v>
      </c>
      <c r="B894" s="55">
        <v>19612</v>
      </c>
      <c r="C894" s="13" t="s">
        <v>1118</v>
      </c>
      <c r="D894" s="84" t="s">
        <v>120</v>
      </c>
      <c r="E894" s="47" t="s">
        <v>9</v>
      </c>
      <c r="F894" s="48"/>
      <c r="G894" s="69">
        <v>582</v>
      </c>
      <c r="H894" s="47">
        <f>IF(LEFT(E894,2)="DH",1,IF(LEFT(E894,2)="CA",2,IF(LEFT(E894,2)="1B",3,IF(LEFT(E894,2)="2B",4,IF(LEFT(E894,2)="3B",5,IF(LEFT(E894,2)="SS",6,IF(LEFT(E894,2)="LF",7,IF(LEFT(E894,2)="CF",8,IF(LEFT(E894,2)="RF",9,IF(LEFT(E894,2)="SP",10,IF(LEFT(E894,2)="RP",11,12)))))))))))</f>
        <v>6</v>
      </c>
      <c r="I894" s="53">
        <f>IF($G894="NC","NC",IF(OR(LEFT(E894,2)="RP",LEFT(E894,2)="SP"),ROUNDDOWN($G894*1.05,0)+IF($G894*1.05-ROUNDDOWN($G894*1.05,0)&gt;=2/3,2/3,IF($G894*1.05-ROUNDDOWN($G894*1.05,0)&gt;=1/3,1/3,0)),ROUNDDOWN($G894*1.05,0)))</f>
        <v>611</v>
      </c>
      <c r="J894" s="56"/>
      <c r="K894" s="49"/>
      <c r="L894" s="50"/>
      <c r="O894" s="46" t="str">
        <f>D894</f>
        <v>TOA</v>
      </c>
    </row>
    <row r="895" spans="1:16" x14ac:dyDescent="0.2">
      <c r="A895" s="55" t="s">
        <v>163</v>
      </c>
      <c r="B895" s="55">
        <v>20002</v>
      </c>
      <c r="C895" s="13" t="s">
        <v>1186</v>
      </c>
      <c r="D895" s="84" t="s">
        <v>11</v>
      </c>
      <c r="E895" s="47" t="s">
        <v>516</v>
      </c>
      <c r="F895" s="48"/>
      <c r="G895" s="69">
        <v>76</v>
      </c>
      <c r="H895" s="47">
        <f>IF(LEFT(E895,2)="DH",1,IF(LEFT(E895,2)="CA",2,IF(LEFT(E895,2)="1B",3,IF(LEFT(E895,2)="2B",4,IF(LEFT(E895,2)="3B",5,IF(LEFT(E895,2)="SS",6,IF(LEFT(E895,2)="LF",7,IF(LEFT(E895,2)="CF",8,IF(LEFT(E895,2)="RF",9,IF(LEFT(E895,2)="SP",10,IF(LEFT(E895,2)="RP",11,12)))))))))))</f>
        <v>7</v>
      </c>
      <c r="I895" s="53">
        <f>IF($G895="NC","NC",IF(OR(LEFT(E895,2)="RP",LEFT(E895,2)="SP"),ROUNDDOWN($G895*1.05,0)+IF($G895*1.05-ROUNDDOWN($G895*1.05,0)&gt;=2/3,2/3,IF($G895*1.05-ROUNDDOWN($G895*1.05,0)&gt;=1/3,1/3,0)),ROUNDDOWN($G895*1.05,0)))</f>
        <v>79</v>
      </c>
      <c r="J895" s="56"/>
      <c r="K895" s="48"/>
      <c r="L895" s="50"/>
      <c r="O895" s="46" t="str">
        <f>D895</f>
        <v>SDN</v>
      </c>
    </row>
    <row r="896" spans="1:16" x14ac:dyDescent="0.2">
      <c r="A896" s="55" t="s">
        <v>163</v>
      </c>
      <c r="B896" s="55">
        <v>21496</v>
      </c>
      <c r="C896" s="13" t="s">
        <v>1300</v>
      </c>
      <c r="D896" s="76" t="str">
        <f>P896</f>
        <v>SDN/MLN</v>
      </c>
      <c r="E896" s="51" t="s">
        <v>516</v>
      </c>
      <c r="F896" s="51"/>
      <c r="G896" s="69">
        <v>134</v>
      </c>
      <c r="H896" s="51">
        <f>IF(LEFT(E896,2)="DH",1,IF(LEFT(E896,2)="CA",2,IF(LEFT(E896,2)="1B",3,IF(LEFT(E896,2)="2B",4,IF(LEFT(E896,2)="3B",5,IF(LEFT(E896,2)="SS",6,IF(LEFT(E896,2)="LF",7,IF(LEFT(E896,2)="CF",8,IF(LEFT(E896,2)="RF",9,IF(LEFT(E896,2)="SP",10,IF(LEFT(E896,2)="RP",11,12)))))))))))</f>
        <v>7</v>
      </c>
      <c r="I896" s="53">
        <f>IF($G896="NC","NC",IF(OR(LEFT(E896,2)="RP",LEFT(E896,2)="SP"),ROUNDDOWN($G896*1.05,0)+IF($G896*1.05-ROUNDDOWN($G896*1.05,0)&gt;=2/3,2/3,IF($G896*1.05-ROUNDDOWN($G896*1.05,0)&gt;=1/3,1/3,0)),ROUNDDOWN($G896*1.05,0)))</f>
        <v>140</v>
      </c>
      <c r="J896" s="56"/>
      <c r="K896" s="48"/>
      <c r="L896" s="50"/>
      <c r="O896" s="46" t="str">
        <f>D896</f>
        <v>SDN/MLN</v>
      </c>
      <c r="P896" s="46" t="s">
        <v>367</v>
      </c>
    </row>
    <row r="897" spans="1:16" x14ac:dyDescent="0.2">
      <c r="A897" s="55" t="s">
        <v>163</v>
      </c>
      <c r="B897" s="55">
        <v>21622</v>
      </c>
      <c r="C897" s="13" t="s">
        <v>1324</v>
      </c>
      <c r="D897" s="84" t="s">
        <v>65</v>
      </c>
      <c r="E897" s="47" t="s">
        <v>10</v>
      </c>
      <c r="F897" s="48"/>
      <c r="G897" s="69">
        <v>206</v>
      </c>
      <c r="H897" s="47">
        <f>IF(LEFT(E897,2)="DH",1,IF(LEFT(E897,2)="CA",2,IF(LEFT(E897,2)="1B",3,IF(LEFT(E897,2)="2B",4,IF(LEFT(E897,2)="3B",5,IF(LEFT(E897,2)="SS",6,IF(LEFT(E897,2)="LF",7,IF(LEFT(E897,2)="CF",8,IF(LEFT(E897,2)="RF",9,IF(LEFT(E897,2)="SP",10,IF(LEFT(E897,2)="RP",11,12)))))))))))</f>
        <v>7</v>
      </c>
      <c r="I897" s="53">
        <f>IF($G897="NC","NC",IF(OR(LEFT(E897,2)="RP",LEFT(E897,2)="SP"),ROUNDDOWN($G897*1.05,0)+IF($G897*1.05-ROUNDDOWN($G897*1.05,0)&gt;=2/3,2/3,IF($G897*1.05-ROUNDDOWN($G897*1.05,0)&gt;=1/3,1/3,0)),ROUNDDOWN($G897*1.05,0)))</f>
        <v>216</v>
      </c>
      <c r="J897" s="56"/>
      <c r="K897" s="49"/>
      <c r="L897" s="50"/>
      <c r="O897" s="46" t="str">
        <f>D897</f>
        <v>ARN</v>
      </c>
    </row>
    <row r="898" spans="1:16" x14ac:dyDescent="0.2">
      <c r="A898" s="55" t="s">
        <v>163</v>
      </c>
      <c r="B898" s="55">
        <v>25477</v>
      </c>
      <c r="C898" s="13" t="s">
        <v>1586</v>
      </c>
      <c r="D898" s="84" t="s">
        <v>139</v>
      </c>
      <c r="E898" s="51" t="s">
        <v>10</v>
      </c>
      <c r="F898" s="48"/>
      <c r="G898" s="69">
        <v>372</v>
      </c>
      <c r="H898" s="51">
        <f>IF(LEFT(E898,2)="DH",1,IF(LEFT(E898,2)="CA",2,IF(LEFT(E898,2)="1B",3,IF(LEFT(E898,2)="2B",4,IF(LEFT(E898,2)="3B",5,IF(LEFT(E898,2)="SS",6,IF(LEFT(E898,2)="LF",7,IF(LEFT(E898,2)="CF",8,IF(LEFT(E898,2)="RF",9,IF(LEFT(E898,2)="SP",10,IF(LEFT(E898,2)="RP",11,12)))))))))))</f>
        <v>7</v>
      </c>
      <c r="I898" s="53">
        <f>IF($G898="NC","NC",IF(OR(LEFT(E898,2)="RP",LEFT(E898,2)="SP"),ROUNDDOWN($G898*1.05,0)+IF($G898*1.05-ROUNDDOWN($G898*1.05,0)&gt;=2/3,2/3,IF($G898*1.05-ROUNDDOWN($G898*1.05,0)&gt;=1/3,1/3,0)),ROUNDDOWN($G898*1.05,0)))</f>
        <v>390</v>
      </c>
      <c r="J898" s="56"/>
      <c r="K898" s="48"/>
      <c r="L898" s="50"/>
      <c r="O898" s="46" t="str">
        <f>D898</f>
        <v>MLN</v>
      </c>
    </row>
    <row r="899" spans="1:16" x14ac:dyDescent="0.2">
      <c r="A899" s="55" t="s">
        <v>163</v>
      </c>
      <c r="B899" s="55">
        <v>17620</v>
      </c>
      <c r="C899" s="13" t="s">
        <v>950</v>
      </c>
      <c r="D899" s="84" t="s">
        <v>120</v>
      </c>
      <c r="E899" s="47" t="s">
        <v>128</v>
      </c>
      <c r="F899" s="47"/>
      <c r="G899" s="69">
        <v>267</v>
      </c>
      <c r="H899" s="47">
        <f>IF(LEFT(E899,2)="DH",1,IF(LEFT(E899,2)="CA",2,IF(LEFT(E899,2)="1B",3,IF(LEFT(E899,2)="2B",4,IF(LEFT(E899,2)="3B",5,IF(LEFT(E899,2)="SS",6,IF(LEFT(E899,2)="LF",7,IF(LEFT(E899,2)="CF",8,IF(LEFT(E899,2)="RF",9,IF(LEFT(E899,2)="SP",10,IF(LEFT(E899,2)="RP",11,12)))))))))))</f>
        <v>8</v>
      </c>
      <c r="I899" s="53">
        <f>IF($G899="NC","NC",IF(OR(LEFT(E899,2)="RP",LEFT(E899,2)="SP"),ROUNDDOWN($G899*1.05,0)+IF($G899*1.05-ROUNDDOWN($G899*1.05,0)&gt;=2/3,2/3,IF($G899*1.05-ROUNDDOWN($G899*1.05,0)&gt;=1/3,1/3,0)),ROUNDDOWN($G899*1.05,0)))</f>
        <v>280</v>
      </c>
      <c r="J899" s="56"/>
      <c r="K899" s="49"/>
      <c r="L899" s="50"/>
      <c r="O899" s="46" t="str">
        <f>D899</f>
        <v>TOA</v>
      </c>
    </row>
    <row r="900" spans="1:16" x14ac:dyDescent="0.2">
      <c r="A900" s="55" t="s">
        <v>163</v>
      </c>
      <c r="B900" s="55">
        <v>23792</v>
      </c>
      <c r="C900" s="13" t="s">
        <v>1484</v>
      </c>
      <c r="D900" s="84" t="s">
        <v>65</v>
      </c>
      <c r="E900" s="47" t="s">
        <v>20</v>
      </c>
      <c r="F900" s="47"/>
      <c r="G900" s="69">
        <v>433</v>
      </c>
      <c r="H900" s="47">
        <f>IF(LEFT(E900,2)="DH",1,IF(LEFT(E900,2)="CA",2,IF(LEFT(E900,2)="1B",3,IF(LEFT(E900,2)="2B",4,IF(LEFT(E900,2)="3B",5,IF(LEFT(E900,2)="SS",6,IF(LEFT(E900,2)="LF",7,IF(LEFT(E900,2)="CF",8,IF(LEFT(E900,2)="RF",9,IF(LEFT(E900,2)="SP",10,IF(LEFT(E900,2)="RP",11,12)))))))))))</f>
        <v>8</v>
      </c>
      <c r="I900" s="53">
        <f>IF($G900="NC","NC",IF(OR(LEFT(E900,2)="RP",LEFT(E900,2)="SP"),ROUNDDOWN($G900*1.05,0)+IF($G900*1.05-ROUNDDOWN($G900*1.05,0)&gt;=2/3,2/3,IF($G900*1.05-ROUNDDOWN($G900*1.05,0)&gt;=1/3,1/3,0)),ROUNDDOWN($G900*1.05,0)))</f>
        <v>454</v>
      </c>
      <c r="J900" s="56"/>
      <c r="K900" s="49"/>
      <c r="L900" s="50"/>
      <c r="O900" s="46" t="str">
        <f>D900</f>
        <v>ARN</v>
      </c>
    </row>
    <row r="901" spans="1:16" x14ac:dyDescent="0.2">
      <c r="A901" s="55" t="s">
        <v>163</v>
      </c>
      <c r="B901" s="55">
        <v>26365</v>
      </c>
      <c r="C901" s="13" t="s">
        <v>1700</v>
      </c>
      <c r="D901" s="84" t="s">
        <v>73</v>
      </c>
      <c r="E901" s="51" t="s">
        <v>20</v>
      </c>
      <c r="F901" s="48"/>
      <c r="G901" s="69">
        <v>57</v>
      </c>
      <c r="H901" s="51">
        <f>IF(LEFT(E901,2)="DH",1,IF(LEFT(E901,2)="CA",2,IF(LEFT(E901,2)="1B",3,IF(LEFT(E901,2)="2B",4,IF(LEFT(E901,2)="3B",5,IF(LEFT(E901,2)="SS",6,IF(LEFT(E901,2)="LF",7,IF(LEFT(E901,2)="CF",8,IF(LEFT(E901,2)="RF",9,IF(LEFT(E901,2)="SP",10,IF(LEFT(E901,2)="RP",11,12)))))))))))</f>
        <v>8</v>
      </c>
      <c r="I901" s="53">
        <f>IF($G901="NC","NC",IF(OR(LEFT(E901,2)="RP",LEFT(E901,2)="SP"),ROUNDDOWN($G901*1.05,0)+IF($G901*1.05-ROUNDDOWN($G901*1.05,0)&gt;=2/3,2/3,IF($G901*1.05-ROUNDDOWN($G901*1.05,0)&gt;=1/3,1/3,0)),ROUNDDOWN($G901*1.05,0)))</f>
        <v>59</v>
      </c>
      <c r="J901" s="56"/>
      <c r="K901" s="48"/>
      <c r="L901" s="50"/>
      <c r="O901" s="46" t="str">
        <f>D901</f>
        <v>TBA</v>
      </c>
    </row>
    <row r="902" spans="1:16" x14ac:dyDescent="0.2">
      <c r="A902" s="55" t="s">
        <v>163</v>
      </c>
      <c r="B902" s="55">
        <v>31357</v>
      </c>
      <c r="C902" s="13" t="s">
        <v>1972</v>
      </c>
      <c r="D902" s="84" t="s">
        <v>19</v>
      </c>
      <c r="E902" s="47" t="s">
        <v>20</v>
      </c>
      <c r="F902" s="48"/>
      <c r="G902" s="69">
        <v>56</v>
      </c>
      <c r="H902" s="47">
        <f>IF(LEFT(E902,2)="DH",1,IF(LEFT(E902,2)="CA",2,IF(LEFT(E902,2)="1B",3,IF(LEFT(E902,2)="2B",4,IF(LEFT(E902,2)="3B",5,IF(LEFT(E902,2)="SS",6,IF(LEFT(E902,2)="LF",7,IF(LEFT(E902,2)="CF",8,IF(LEFT(E902,2)="RF",9,IF(LEFT(E902,2)="SP",10,IF(LEFT(E902,2)="RP",11,12)))))))))))</f>
        <v>8</v>
      </c>
      <c r="I902" s="53">
        <f>IF($G902="NC","NC",IF(OR(LEFT(E902,2)="RP",LEFT(E902,2)="SP"),ROUNDDOWN($G902*1.05,0)+IF($G902*1.05-ROUNDDOWN($G902*1.05,0)&gt;=2/3,2/3,IF($G902*1.05-ROUNDDOWN($G902*1.05,0)&gt;=1/3,1/3,0)),ROUNDDOWN($G902*1.05,0)))</f>
        <v>58</v>
      </c>
      <c r="J902" s="56"/>
      <c r="K902" s="49"/>
      <c r="L902" s="50"/>
      <c r="O902" s="46" t="str">
        <f>D902</f>
        <v>SLN</v>
      </c>
    </row>
    <row r="903" spans="1:16" x14ac:dyDescent="0.2">
      <c r="A903" s="55" t="s">
        <v>163</v>
      </c>
      <c r="B903" s="55">
        <v>18363</v>
      </c>
      <c r="C903" s="13" t="s">
        <v>1008</v>
      </c>
      <c r="D903" s="84" t="s">
        <v>18</v>
      </c>
      <c r="E903" s="47" t="s">
        <v>12</v>
      </c>
      <c r="F903" s="48"/>
      <c r="G903" s="69">
        <v>106</v>
      </c>
      <c r="H903" s="47">
        <f>IF(LEFT(E903,2)="DH",1,IF(LEFT(E903,2)="CA",2,IF(LEFT(E903,2)="1B",3,IF(LEFT(E903,2)="2B",4,IF(LEFT(E903,2)="3B",5,IF(LEFT(E903,2)="SS",6,IF(LEFT(E903,2)="LF",7,IF(LEFT(E903,2)="CF",8,IF(LEFT(E903,2)="RF",9,IF(LEFT(E903,2)="SP",10,IF(LEFT(E903,2)="RP",11,12)))))))))))</f>
        <v>9</v>
      </c>
      <c r="I903" s="53">
        <f>IF($G903="NC","NC",IF(OR(LEFT(E903,2)="RP",LEFT(E903,2)="SP"),ROUNDDOWN($G903*1.05,0)+IF($G903*1.05-ROUNDDOWN($G903*1.05,0)&gt;=2/3,2/3,IF($G903*1.05-ROUNDDOWN($G903*1.05,0)&gt;=1/3,1/3,0)),ROUNDDOWN($G903*1.05,0)))</f>
        <v>111</v>
      </c>
      <c r="J903" s="56"/>
      <c r="K903" s="49"/>
      <c r="L903" s="50"/>
      <c r="O903" s="46" t="str">
        <f>D903</f>
        <v>SEA</v>
      </c>
    </row>
    <row r="904" spans="1:16" x14ac:dyDescent="0.2">
      <c r="A904" s="55" t="s">
        <v>163</v>
      </c>
      <c r="B904" s="55">
        <v>19296</v>
      </c>
      <c r="C904" s="13" t="s">
        <v>1061</v>
      </c>
      <c r="D904" s="76" t="str">
        <f>P904</f>
        <v>WAN/LAD</v>
      </c>
      <c r="E904" s="47" t="s">
        <v>21</v>
      </c>
      <c r="F904" s="48"/>
      <c r="G904" s="69">
        <v>270</v>
      </c>
      <c r="H904" s="47">
        <f>IF(LEFT(E904,2)="DH",1,IF(LEFT(E904,2)="CA",2,IF(LEFT(E904,2)="1B",3,IF(LEFT(E904,2)="2B",4,IF(LEFT(E904,2)="3B",5,IF(LEFT(E904,2)="SS",6,IF(LEFT(E904,2)="LF",7,IF(LEFT(E904,2)="CF",8,IF(LEFT(E904,2)="RF",9,IF(LEFT(E904,2)="SP",10,IF(LEFT(E904,2)="RP",11,12)))))))))))</f>
        <v>9</v>
      </c>
      <c r="I904" s="53">
        <f>IF($G904="NC","NC",IF(OR(LEFT(E904,2)="RP",LEFT(E904,2)="SP"),ROUNDDOWN($G904*1.05,0)+IF($G904*1.05-ROUNDDOWN($G904*1.05,0)&gt;=2/3,2/3,IF($G904*1.05-ROUNDDOWN($G904*1.05,0)&gt;=1/3,1/3,0)),ROUNDDOWN($G904*1.05,0)))</f>
        <v>283</v>
      </c>
      <c r="J904" s="56"/>
      <c r="K904" s="49"/>
      <c r="L904" s="50"/>
      <c r="O904" s="46" t="str">
        <f>D904</f>
        <v>WAN/LAD</v>
      </c>
      <c r="P904" s="46" t="s">
        <v>353</v>
      </c>
    </row>
    <row r="905" spans="1:16" x14ac:dyDescent="0.2">
      <c r="A905" s="55" t="s">
        <v>163</v>
      </c>
      <c r="B905" s="55">
        <v>31855</v>
      </c>
      <c r="C905" s="13" t="s">
        <v>2031</v>
      </c>
      <c r="D905" s="84" t="s">
        <v>69</v>
      </c>
      <c r="E905" s="47" t="s">
        <v>127</v>
      </c>
      <c r="F905" s="48"/>
      <c r="G905" s="69">
        <v>120</v>
      </c>
      <c r="H905" s="47">
        <f>IF(LEFT(E905,2)="DH",1,IF(LEFT(E905,2)="CA",2,IF(LEFT(E905,2)="1B",3,IF(LEFT(E905,2)="2B",4,IF(LEFT(E905,2)="3B",5,IF(LEFT(E905,2)="SS",6,IF(LEFT(E905,2)="LF",7,IF(LEFT(E905,2)="CF",8,IF(LEFT(E905,2)="RF",9,IF(LEFT(E905,2)="SP",10,IF(LEFT(E905,2)="RP",11,12)))))))))))</f>
        <v>9</v>
      </c>
      <c r="I905" s="53">
        <f>IF($G905="NC","NC",IF(OR(LEFT(E905,2)="RP",LEFT(E905,2)="SP"),ROUNDDOWN($G905*1.05,0)+IF($G905*1.05-ROUNDDOWN($G905*1.05,0)&gt;=2/3,2/3,IF($G905*1.05-ROUNDDOWN($G905*1.05,0)&gt;=1/3,1/3,0)),ROUNDDOWN($G905*1.05,0)))</f>
        <v>126</v>
      </c>
      <c r="J905" s="56"/>
      <c r="K905" s="48"/>
      <c r="L905" s="50"/>
      <c r="O905" s="46" t="str">
        <f>D905</f>
        <v>OAA</v>
      </c>
    </row>
    <row r="906" spans="1:16" x14ac:dyDescent="0.2">
      <c r="A906" s="55" t="s">
        <v>163</v>
      </c>
      <c r="B906" s="78">
        <v>14078</v>
      </c>
      <c r="C906" s="13" t="s">
        <v>751</v>
      </c>
      <c r="D906" s="82" t="s">
        <v>24</v>
      </c>
      <c r="E906" s="47" t="s">
        <v>13</v>
      </c>
      <c r="F906" s="13">
        <v>31</v>
      </c>
      <c r="G906" s="70">
        <v>172.66</v>
      </c>
      <c r="H906" s="47">
        <f>IF(LEFT(E906,2)="DH",1,IF(LEFT(E906,2)="CA",2,IF(LEFT(E906,2)="1B",3,IF(LEFT(E906,2)="2B",4,IF(LEFT(E906,2)="3B",5,IF(LEFT(E906,2)="SS",6,IF(LEFT(E906,2)="LF",7,IF(LEFT(E906,2)="CF",8,IF(LEFT(E906,2)="RF",9,IF(LEFT(E906,2)="SP",10,IF(LEFT(E906,2)="RP",11,12)))))))))))</f>
        <v>10</v>
      </c>
      <c r="I906" s="53">
        <f>IF($G906="NC","NC",IF(OR(LEFT(E906,2)="RP",LEFT(E906,2)="SP"),ROUNDDOWN($G906*1.05,0)+IF($G906*1.05-ROUNDDOWN($G906*1.05,0)&gt;=2/3,2/3,IF($G906*1.05-ROUNDDOWN($G906*1.05,0)&gt;=1/3,1/3,0)),ROUNDDOWN($G906*1.05,0)))</f>
        <v>181</v>
      </c>
      <c r="J906" s="56"/>
      <c r="K906" s="48"/>
      <c r="L906" s="50"/>
      <c r="O906" s="46" t="str">
        <f>D906</f>
        <v>KCA</v>
      </c>
    </row>
    <row r="907" spans="1:16" x14ac:dyDescent="0.2">
      <c r="A907" s="55" t="s">
        <v>163</v>
      </c>
      <c r="B907" s="78">
        <v>14107</v>
      </c>
      <c r="C907" s="13" t="s">
        <v>752</v>
      </c>
      <c r="D907" s="82" t="s">
        <v>120</v>
      </c>
      <c r="E907" s="47" t="s">
        <v>13</v>
      </c>
      <c r="F907" s="13">
        <v>32</v>
      </c>
      <c r="G907" s="70">
        <v>193</v>
      </c>
      <c r="H907" s="47">
        <f>IF(LEFT(E907,2)="DH",1,IF(LEFT(E907,2)="CA",2,IF(LEFT(E907,2)="1B",3,IF(LEFT(E907,2)="2B",4,IF(LEFT(E907,2)="3B",5,IF(LEFT(E907,2)="SS",6,IF(LEFT(E907,2)="LF",7,IF(LEFT(E907,2)="CF",8,IF(LEFT(E907,2)="RF",9,IF(LEFT(E907,2)="SP",10,IF(LEFT(E907,2)="RP",11,12)))))))))))</f>
        <v>10</v>
      </c>
      <c r="I907" s="53">
        <f>IF($G907="NC","NC",IF(OR(LEFT(E907,2)="RP",LEFT(E907,2)="SP"),ROUNDDOWN($G907*1.05,0)+IF($G907*1.05-ROUNDDOWN($G907*1.05,0)&gt;=2/3,2/3,IF($G907*1.05-ROUNDDOWN($G907*1.05,0)&gt;=1/3,1/3,0)),ROUNDDOWN($G907*1.05,0)))</f>
        <v>202.33333333333334</v>
      </c>
      <c r="J907" s="56"/>
      <c r="K907" s="49"/>
      <c r="L907" s="50"/>
      <c r="O907" s="46" t="str">
        <f>D907</f>
        <v>TOA</v>
      </c>
    </row>
    <row r="908" spans="1:16" x14ac:dyDescent="0.2">
      <c r="A908" s="55" t="s">
        <v>163</v>
      </c>
      <c r="B908" s="78">
        <v>14168</v>
      </c>
      <c r="C908" s="13" t="s">
        <v>758</v>
      </c>
      <c r="D908" s="82" t="s">
        <v>120</v>
      </c>
      <c r="E908" s="51" t="s">
        <v>13</v>
      </c>
      <c r="F908" s="13">
        <v>30</v>
      </c>
      <c r="G908" s="70">
        <v>166</v>
      </c>
      <c r="H908" s="51">
        <f>IF(LEFT(E908,2)="DH",1,IF(LEFT(E908,2)="CA",2,IF(LEFT(E908,2)="1B",3,IF(LEFT(E908,2)="2B",4,IF(LEFT(E908,2)="3B",5,IF(LEFT(E908,2)="SS",6,IF(LEFT(E908,2)="LF",7,IF(LEFT(E908,2)="CF",8,IF(LEFT(E908,2)="RF",9,IF(LEFT(E908,2)="SP",10,IF(LEFT(E908,2)="RP",11,12)))))))))))</f>
        <v>10</v>
      </c>
      <c r="I908" s="53">
        <f>IF($G908="NC","NC",IF(OR(LEFT(E908,2)="RP",LEFT(E908,2)="SP"),ROUNDDOWN($G908*1.05,0)+IF($G908*1.05-ROUNDDOWN($G908*1.05,0)&gt;=2/3,2/3,IF($G908*1.05-ROUNDDOWN($G908*1.05,0)&gt;=1/3,1/3,0)),ROUNDDOWN($G908*1.05,0)))</f>
        <v>174</v>
      </c>
      <c r="J908" s="56"/>
      <c r="K908" s="48"/>
      <c r="L908" s="50"/>
      <c r="O908" s="46" t="str">
        <f>D908</f>
        <v>TOA</v>
      </c>
    </row>
    <row r="909" spans="1:16" x14ac:dyDescent="0.2">
      <c r="A909" s="55" t="s">
        <v>163</v>
      </c>
      <c r="B909" s="78">
        <v>19316</v>
      </c>
      <c r="C909" s="13" t="s">
        <v>1066</v>
      </c>
      <c r="D909" s="82" t="s">
        <v>120</v>
      </c>
      <c r="E909" s="47" t="s">
        <v>527</v>
      </c>
      <c r="F909" s="13">
        <v>15</v>
      </c>
      <c r="G909" s="70">
        <v>104.66</v>
      </c>
      <c r="H909" s="47">
        <f>IF(LEFT(E909,2)="DH",1,IF(LEFT(E909,2)="CA",2,IF(LEFT(E909,2)="1B",3,IF(LEFT(E909,2)="2B",4,IF(LEFT(E909,2)="3B",5,IF(LEFT(E909,2)="SS",6,IF(LEFT(E909,2)="LF",7,IF(LEFT(E909,2)="CF",8,IF(LEFT(E909,2)="RF",9,IF(LEFT(E909,2)="SP",10,IF(LEFT(E909,2)="RP",11,12)))))))))))</f>
        <v>10</v>
      </c>
      <c r="I909" s="53">
        <f>IF($G909="NC","NC",IF(OR(LEFT(E909,2)="RP",LEFT(E909,2)="SP"),ROUNDDOWN($G909*1.05,0)+IF($G909*1.05-ROUNDDOWN($G909*1.05,0)&gt;=2/3,2/3,IF($G909*1.05-ROUNDDOWN($G909*1.05,0)&gt;=1/3,1/3,0)),ROUNDDOWN($G909*1.05,0)))</f>
        <v>109.66666666666667</v>
      </c>
      <c r="J909" s="56"/>
      <c r="K909" s="49"/>
      <c r="L909" s="50"/>
      <c r="O909" s="46" t="str">
        <f>D909</f>
        <v>TOA</v>
      </c>
    </row>
    <row r="910" spans="1:16" x14ac:dyDescent="0.2">
      <c r="A910" s="44" t="s">
        <v>163</v>
      </c>
      <c r="B910" s="78">
        <v>20633</v>
      </c>
      <c r="C910" s="13" t="s">
        <v>1259</v>
      </c>
      <c r="D910" s="82" t="s">
        <v>7</v>
      </c>
      <c r="E910" s="47" t="s">
        <v>13</v>
      </c>
      <c r="F910" s="13">
        <v>33</v>
      </c>
      <c r="G910" s="70">
        <v>178.33</v>
      </c>
      <c r="H910" s="47">
        <f>IF(LEFT(E910,2)="DH",1,IF(LEFT(E910,2)="CA",2,IF(LEFT(E910,2)="1B",3,IF(LEFT(E910,2)="2B",4,IF(LEFT(E910,2)="3B",5,IF(LEFT(E910,2)="SS",6,IF(LEFT(E910,2)="LF",7,IF(LEFT(E910,2)="CF",8,IF(LEFT(E910,2)="RF",9,IF(LEFT(E910,2)="SP",10,IF(LEFT(E910,2)="RP",11,12)))))))))))</f>
        <v>10</v>
      </c>
      <c r="I910" s="53">
        <f>IF($G910="NC","NC",IF(OR(LEFT(E910,2)="RP",LEFT(E910,2)="SP"),ROUNDDOWN($G910*1.05,0)+IF($G910*1.05-ROUNDDOWN($G910*1.05,0)&gt;=2/3,2/3,IF($G910*1.05-ROUNDDOWN($G910*1.05,0)&gt;=1/3,1/3,0)),ROUNDDOWN($G910*1.05,0)))</f>
        <v>187</v>
      </c>
      <c r="J910" s="56"/>
      <c r="K910" s="48"/>
      <c r="L910" s="50"/>
      <c r="O910" s="46" t="str">
        <f>D910</f>
        <v>LAA</v>
      </c>
    </row>
    <row r="911" spans="1:16" x14ac:dyDescent="0.2">
      <c r="A911" s="55" t="s">
        <v>163</v>
      </c>
      <c r="B911" s="78">
        <v>29869</v>
      </c>
      <c r="C911" s="13" t="s">
        <v>1905</v>
      </c>
      <c r="D911" s="82" t="s">
        <v>19</v>
      </c>
      <c r="E911" s="47" t="s">
        <v>13</v>
      </c>
      <c r="F911" s="13">
        <v>16</v>
      </c>
      <c r="G911" s="70">
        <v>95.66</v>
      </c>
      <c r="H911" s="47">
        <f>IF(LEFT(E911,2)="DH",1,IF(LEFT(E911,2)="CA",2,IF(LEFT(E911,2)="1B",3,IF(LEFT(E911,2)="2B",4,IF(LEFT(E911,2)="3B",5,IF(LEFT(E911,2)="SS",6,IF(LEFT(E911,2)="LF",7,IF(LEFT(E911,2)="CF",8,IF(LEFT(E911,2)="RF",9,IF(LEFT(E911,2)="SP",10,IF(LEFT(E911,2)="RP",11,12)))))))))))</f>
        <v>10</v>
      </c>
      <c r="I911" s="53">
        <f>IF($G911="NC","NC",IF(OR(LEFT(E911,2)="RP",LEFT(E911,2)="SP"),ROUNDDOWN($G911*1.05,0)+IF($G911*1.05-ROUNDDOWN($G911*1.05,0)&gt;=2/3,2/3,IF($G911*1.05-ROUNDDOWN($G911*1.05,0)&gt;=1/3,1/3,0)),ROUNDDOWN($G911*1.05,0)))</f>
        <v>100.33333333333333</v>
      </c>
      <c r="J911" s="56"/>
      <c r="K911" s="49"/>
      <c r="L911" s="50"/>
      <c r="O911" s="46" t="str">
        <f>D911</f>
        <v>SLN</v>
      </c>
    </row>
    <row r="912" spans="1:16" x14ac:dyDescent="0.2">
      <c r="A912" s="55" t="s">
        <v>163</v>
      </c>
      <c r="B912" s="78">
        <v>30182</v>
      </c>
      <c r="C912" s="13" t="s">
        <v>1953</v>
      </c>
      <c r="D912" s="82" t="s">
        <v>67</v>
      </c>
      <c r="E912" s="47" t="s">
        <v>13</v>
      </c>
      <c r="F912" s="13">
        <v>33</v>
      </c>
      <c r="G912" s="70">
        <v>162.33000000000001</v>
      </c>
      <c r="H912" s="47">
        <f>IF(LEFT(E912,2)="DH",1,IF(LEFT(E912,2)="CA",2,IF(LEFT(E912,2)="1B",3,IF(LEFT(E912,2)="2B",4,IF(LEFT(E912,2)="3B",5,IF(LEFT(E912,2)="SS",6,IF(LEFT(E912,2)="LF",7,IF(LEFT(E912,2)="CF",8,IF(LEFT(E912,2)="RF",9,IF(LEFT(E912,2)="SP",10,IF(LEFT(E912,2)="RP",11,12)))))))))))</f>
        <v>10</v>
      </c>
      <c r="I912" s="53">
        <f>IF($G912="NC","NC",IF(OR(LEFT(E912,2)="RP",LEFT(E912,2)="SP"),ROUNDDOWN($G912*1.05,0)+IF($G912*1.05-ROUNDDOWN($G912*1.05,0)&gt;=2/3,2/3,IF($G912*1.05-ROUNDDOWN($G912*1.05,0)&gt;=1/3,1/3,0)),ROUNDDOWN($G912*1.05,0)))</f>
        <v>170.33333333333334</v>
      </c>
      <c r="J912" s="56"/>
      <c r="K912" s="48"/>
      <c r="L912" s="50"/>
      <c r="O912" s="46" t="str">
        <f>D912</f>
        <v>NYA</v>
      </c>
    </row>
    <row r="913" spans="1:16" x14ac:dyDescent="0.2">
      <c r="A913" s="44" t="s">
        <v>163</v>
      </c>
      <c r="B913" s="78">
        <v>35456</v>
      </c>
      <c r="C913" s="13" t="s">
        <v>2093</v>
      </c>
      <c r="D913" s="82" t="s">
        <v>120</v>
      </c>
      <c r="E913" s="47" t="s">
        <v>13</v>
      </c>
      <c r="F913" s="13">
        <v>3</v>
      </c>
      <c r="G913" s="70">
        <v>14</v>
      </c>
      <c r="H913" s="47">
        <f>IF(LEFT(E913,2)="DH",1,IF(LEFT(E913,2)="CA",2,IF(LEFT(E913,2)="1B",3,IF(LEFT(E913,2)="2B",4,IF(LEFT(E913,2)="3B",5,IF(LEFT(E913,2)="SS",6,IF(LEFT(E913,2)="LF",7,IF(LEFT(E913,2)="CF",8,IF(LEFT(E913,2)="RF",9,IF(LEFT(E913,2)="SP",10,IF(LEFT(E913,2)="RP",11,12)))))))))))</f>
        <v>10</v>
      </c>
      <c r="I913" s="53">
        <f>IF($G913="NC","NC",IF(OR(LEFT(E913,2)="RP",LEFT(E913,2)="SP"),ROUNDDOWN($G913*1.05,0)+IF($G913*1.05-ROUNDDOWN($G913*1.05,0)&gt;=2/3,2/3,IF($G913*1.05-ROUNDDOWN($G913*1.05,0)&gt;=1/3,1/3,0)),ROUNDDOWN($G913*1.05,0)))</f>
        <v>14.666666666666666</v>
      </c>
      <c r="J913" s="56"/>
      <c r="K913" s="49"/>
      <c r="L913" s="50"/>
      <c r="O913" s="46" t="str">
        <f>D913</f>
        <v>TOA</v>
      </c>
    </row>
    <row r="914" spans="1:16" x14ac:dyDescent="0.2">
      <c r="A914" s="55" t="s">
        <v>163</v>
      </c>
      <c r="B914" s="78">
        <v>17432</v>
      </c>
      <c r="C914" s="13" t="s">
        <v>936</v>
      </c>
      <c r="D914" s="82" t="s">
        <v>120</v>
      </c>
      <c r="E914" s="47" t="s">
        <v>15</v>
      </c>
      <c r="F914" s="13">
        <v>0</v>
      </c>
      <c r="G914" s="70">
        <v>68</v>
      </c>
      <c r="H914" s="51">
        <f>IF(LEFT(E914,2)="DH",1,IF(LEFT(E914,2)="CA",2,IF(LEFT(E914,2)="1B",3,IF(LEFT(E914,2)="2B",4,IF(LEFT(E914,2)="3B",5,IF(LEFT(E914,2)="SS",6,IF(LEFT(E914,2)="LF",7,IF(LEFT(E914,2)="CF",8,IF(LEFT(E914,2)="RF",9,IF(LEFT(E914,2)="SP",10,IF(LEFT(E914,2)="RP",11,12)))))))))))</f>
        <v>11</v>
      </c>
      <c r="I914" s="53">
        <f>IF($G914="NC","NC",IF(OR(LEFT(E914,2)="RP",LEFT(E914,2)="SP"),ROUNDDOWN($G914*1.05,0)+IF($G914*1.05-ROUNDDOWN($G914*1.05,0)&gt;=2/3,2/3,IF($G914*1.05-ROUNDDOWN($G914*1.05,0)&gt;=1/3,1/3,0)),ROUNDDOWN($G914*1.05,0)))</f>
        <v>71.333333333333329</v>
      </c>
      <c r="J914" s="56"/>
      <c r="K914" s="48"/>
      <c r="L914" s="50"/>
      <c r="O914" s="46" t="str">
        <f>D914</f>
        <v>TOA</v>
      </c>
    </row>
    <row r="915" spans="1:16" x14ac:dyDescent="0.2">
      <c r="A915" s="55" t="s">
        <v>163</v>
      </c>
      <c r="B915" s="78">
        <v>21574</v>
      </c>
      <c r="C915" s="13" t="s">
        <v>1318</v>
      </c>
      <c r="D915" s="82" t="s">
        <v>120</v>
      </c>
      <c r="E915" s="47" t="s">
        <v>15</v>
      </c>
      <c r="F915" s="13">
        <v>0</v>
      </c>
      <c r="G915" s="70">
        <v>68.33</v>
      </c>
      <c r="H915" s="47">
        <f>IF(LEFT(E915,2)="DH",1,IF(LEFT(E915,2)="CA",2,IF(LEFT(E915,2)="1B",3,IF(LEFT(E915,2)="2B",4,IF(LEFT(E915,2)="3B",5,IF(LEFT(E915,2)="SS",6,IF(LEFT(E915,2)="LF",7,IF(LEFT(E915,2)="CF",8,IF(LEFT(E915,2)="RF",9,IF(LEFT(E915,2)="SP",10,IF(LEFT(E915,2)="RP",11,12)))))))))))</f>
        <v>11</v>
      </c>
      <c r="I915" s="53">
        <f>IF($G915="NC","NC",IF(OR(LEFT(E915,2)="RP",LEFT(E915,2)="SP"),ROUNDDOWN($G915*1.05,0)+IF($G915*1.05-ROUNDDOWN($G915*1.05,0)&gt;=2/3,2/3,IF($G915*1.05-ROUNDDOWN($G915*1.05,0)&gt;=1/3,1/3,0)),ROUNDDOWN($G915*1.05,0)))</f>
        <v>71.666666666666671</v>
      </c>
      <c r="J915" s="56"/>
      <c r="K915" s="48"/>
      <c r="L915" s="50"/>
      <c r="O915" s="46" t="str">
        <f>D915</f>
        <v>TOA</v>
      </c>
    </row>
    <row r="916" spans="1:16" x14ac:dyDescent="0.2">
      <c r="A916" s="55" t="s">
        <v>163</v>
      </c>
      <c r="B916" s="78">
        <v>21863</v>
      </c>
      <c r="C916" s="13" t="s">
        <v>1348</v>
      </c>
      <c r="D916" s="82" t="s">
        <v>140</v>
      </c>
      <c r="E916" s="47" t="s">
        <v>15</v>
      </c>
      <c r="F916" s="13">
        <v>0</v>
      </c>
      <c r="G916" s="70">
        <v>36.659999999999997</v>
      </c>
      <c r="H916" s="47">
        <f>IF(LEFT(E916,2)="DH",1,IF(LEFT(E916,2)="CA",2,IF(LEFT(E916,2)="1B",3,IF(LEFT(E916,2)="2B",4,IF(LEFT(E916,2)="3B",5,IF(LEFT(E916,2)="SS",6,IF(LEFT(E916,2)="LF",7,IF(LEFT(E916,2)="CF",8,IF(LEFT(E916,2)="RF",9,IF(LEFT(E916,2)="SP",10,IF(LEFT(E916,2)="RP",11,12)))))))))))</f>
        <v>11</v>
      </c>
      <c r="I916" s="53">
        <f>IF($G916="NC","NC",IF(OR(LEFT(E916,2)="RP",LEFT(E916,2)="SP"),ROUNDDOWN($G916*1.05,0)+IF($G916*1.05-ROUNDDOWN($G916*1.05,0)&gt;=2/3,2/3,IF($G916*1.05-ROUNDDOWN($G916*1.05,0)&gt;=1/3,1/3,0)),ROUNDDOWN($G916*1.05,0)))</f>
        <v>38.333333333333336</v>
      </c>
      <c r="J916" s="56"/>
      <c r="K916" s="49"/>
      <c r="L916" s="50"/>
      <c r="O916" s="46" t="str">
        <f>D916</f>
        <v>MMN</v>
      </c>
    </row>
    <row r="917" spans="1:16" x14ac:dyDescent="0.2">
      <c r="A917" s="55" t="s">
        <v>163</v>
      </c>
      <c r="B917" s="78">
        <v>22288</v>
      </c>
      <c r="C917" s="13" t="s">
        <v>1392</v>
      </c>
      <c r="D917" s="82" t="s">
        <v>73</v>
      </c>
      <c r="E917" s="47" t="s">
        <v>15</v>
      </c>
      <c r="F917" s="13">
        <v>0</v>
      </c>
      <c r="G917" s="70">
        <v>44.66</v>
      </c>
      <c r="H917" s="51">
        <f>IF(LEFT(E917,2)="DH",1,IF(LEFT(E917,2)="CA",2,IF(LEFT(E917,2)="1B",3,IF(LEFT(E917,2)="2B",4,IF(LEFT(E917,2)="3B",5,IF(LEFT(E917,2)="SS",6,IF(LEFT(E917,2)="LF",7,IF(LEFT(E917,2)="CF",8,IF(LEFT(E917,2)="RF",9,IF(LEFT(E917,2)="SP",10,IF(LEFT(E917,2)="RP",11,12)))))))))))</f>
        <v>11</v>
      </c>
      <c r="I917" s="53">
        <f>IF($G917="NC","NC",IF(OR(LEFT(E917,2)="RP",LEFT(E917,2)="SP"),ROUNDDOWN($G917*1.05,0)+IF($G917*1.05-ROUNDDOWN($G917*1.05,0)&gt;=2/3,2/3,IF($G917*1.05-ROUNDDOWN($G917*1.05,0)&gt;=1/3,1/3,0)),ROUNDDOWN($G917*1.05,0)))</f>
        <v>46.666666666666664</v>
      </c>
      <c r="J917" s="56"/>
      <c r="K917" s="48"/>
      <c r="L917" s="50"/>
      <c r="O917" s="46" t="str">
        <f>D917</f>
        <v>TBA</v>
      </c>
    </row>
    <row r="918" spans="1:16" x14ac:dyDescent="0.2">
      <c r="A918" s="55" t="s">
        <v>163</v>
      </c>
      <c r="B918" s="78">
        <v>24609</v>
      </c>
      <c r="C918" s="13" t="s">
        <v>1526</v>
      </c>
      <c r="D918" s="82" t="s">
        <v>120</v>
      </c>
      <c r="E918" s="47" t="s">
        <v>528</v>
      </c>
      <c r="F918" s="13">
        <v>1</v>
      </c>
      <c r="G918" s="70">
        <v>50</v>
      </c>
      <c r="H918" s="47">
        <f>IF(LEFT(E918,2)="DH",1,IF(LEFT(E918,2)="CA",2,IF(LEFT(E918,2)="1B",3,IF(LEFT(E918,2)="2B",4,IF(LEFT(E918,2)="3B",5,IF(LEFT(E918,2)="SS",6,IF(LEFT(E918,2)="LF",7,IF(LEFT(E918,2)="CF",8,IF(LEFT(E918,2)="RF",9,IF(LEFT(E918,2)="SP",10,IF(LEFT(E918,2)="RP",11,12)))))))))))</f>
        <v>11</v>
      </c>
      <c r="I918" s="53">
        <f>IF($G918="NC","NC",IF(OR(LEFT(E918,2)="RP",LEFT(E918,2)="SP"),ROUNDDOWN($G918*1.05,0)+IF($G918*1.05-ROUNDDOWN($G918*1.05,0)&gt;=2/3,2/3,IF($G918*1.05-ROUNDDOWN($G918*1.05,0)&gt;=1/3,1/3,0)),ROUNDDOWN($G918*1.05,0)))</f>
        <v>52.333333333333336</v>
      </c>
      <c r="J918" s="56"/>
      <c r="K918" s="49"/>
      <c r="L918" s="50"/>
      <c r="O918" s="46" t="str">
        <f>D918</f>
        <v>TOA</v>
      </c>
    </row>
    <row r="919" spans="1:16" x14ac:dyDescent="0.2">
      <c r="A919" s="55" t="s">
        <v>163</v>
      </c>
      <c r="B919" s="78">
        <v>26252</v>
      </c>
      <c r="C919" s="13" t="s">
        <v>1682</v>
      </c>
      <c r="D919" s="82" t="s">
        <v>121</v>
      </c>
      <c r="E919" s="47" t="s">
        <v>15</v>
      </c>
      <c r="F919" s="13">
        <v>0</v>
      </c>
      <c r="G919" s="70">
        <v>30</v>
      </c>
      <c r="H919" s="51">
        <f>IF(LEFT(E919,2)="DH",1,IF(LEFT(E919,2)="CA",2,IF(LEFT(E919,2)="1B",3,IF(LEFT(E919,2)="2B",4,IF(LEFT(E919,2)="3B",5,IF(LEFT(E919,2)="SS",6,IF(LEFT(E919,2)="LF",7,IF(LEFT(E919,2)="CF",8,IF(LEFT(E919,2)="RF",9,IF(LEFT(E919,2)="SP",10,IF(LEFT(E919,2)="RP",11,12)))))))))))</f>
        <v>11</v>
      </c>
      <c r="I919" s="53">
        <f>IF($G919="NC","NC",IF(OR(LEFT(E919,2)="RP",LEFT(E919,2)="SP"),ROUNDDOWN($G919*1.05,0)+IF($G919*1.05-ROUNDDOWN($G919*1.05,0)&gt;=2/3,2/3,IF($G919*1.05-ROUNDDOWN($G919*1.05,0)&gt;=1/3,1/3,0)),ROUNDDOWN($G919*1.05,0)))</f>
        <v>31.333333333333332</v>
      </c>
      <c r="J919" s="56"/>
      <c r="K919" s="48"/>
      <c r="L919" s="50"/>
      <c r="O919" s="46" t="str">
        <f>D919</f>
        <v>SFN</v>
      </c>
    </row>
    <row r="920" spans="1:16" x14ac:dyDescent="0.2">
      <c r="A920" s="55" t="s">
        <v>163</v>
      </c>
      <c r="B920" s="78">
        <v>27570</v>
      </c>
      <c r="C920" s="13" t="s">
        <v>1770</v>
      </c>
      <c r="D920" s="82" t="s">
        <v>14</v>
      </c>
      <c r="E920" s="47" t="s">
        <v>15</v>
      </c>
      <c r="F920" s="13">
        <v>0</v>
      </c>
      <c r="G920" s="70">
        <v>52.66</v>
      </c>
      <c r="H920" s="47">
        <f>IF(LEFT(E920,2)="DH",1,IF(LEFT(E920,2)="CA",2,IF(LEFT(E920,2)="1B",3,IF(LEFT(E920,2)="2B",4,IF(LEFT(E920,2)="3B",5,IF(LEFT(E920,2)="SS",6,IF(LEFT(E920,2)="LF",7,IF(LEFT(E920,2)="CF",8,IF(LEFT(E920,2)="RF",9,IF(LEFT(E920,2)="SP",10,IF(LEFT(E920,2)="RP",11,12)))))))))))</f>
        <v>11</v>
      </c>
      <c r="I920" s="53">
        <f>IF($G920="NC","NC",IF(OR(LEFT(E920,2)="RP",LEFT(E920,2)="SP"),ROUNDDOWN($G920*1.05,0)+IF($G920*1.05-ROUNDDOWN($G920*1.05,0)&gt;=2/3,2/3,IF($G920*1.05-ROUNDDOWN($G920*1.05,0)&gt;=1/3,1/3,0)),ROUNDDOWN($G920*1.05,0)))</f>
        <v>55</v>
      </c>
      <c r="J920" s="56"/>
      <c r="K920" s="49"/>
      <c r="L920" s="50"/>
      <c r="O920" s="46" t="str">
        <f>D920</f>
        <v>WAN</v>
      </c>
    </row>
    <row r="921" spans="1:16" x14ac:dyDescent="0.2">
      <c r="A921" s="55" t="s">
        <v>163</v>
      </c>
      <c r="B921" s="78">
        <v>27691</v>
      </c>
      <c r="C921" s="13" t="s">
        <v>1797</v>
      </c>
      <c r="D921" s="76" t="str">
        <f>P921</f>
        <v>MNA/TOA</v>
      </c>
      <c r="E921" s="47" t="s">
        <v>528</v>
      </c>
      <c r="F921" s="13">
        <v>1</v>
      </c>
      <c r="G921" s="70">
        <v>72.66</v>
      </c>
      <c r="H921" s="51">
        <f>IF(LEFT(E921,2)="DH",1,IF(LEFT(E921,2)="CA",2,IF(LEFT(E921,2)="1B",3,IF(LEFT(E921,2)="2B",4,IF(LEFT(E921,2)="3B",5,IF(LEFT(E921,2)="SS",6,IF(LEFT(E921,2)="LF",7,IF(LEFT(E921,2)="CF",8,IF(LEFT(E921,2)="RF",9,IF(LEFT(E921,2)="SP",10,IF(LEFT(E921,2)="RP",11,12)))))))))))</f>
        <v>11</v>
      </c>
      <c r="I921" s="53">
        <f>IF($G921="NC","NC",IF(OR(LEFT(E921,2)="RP",LEFT(E921,2)="SP"),ROUNDDOWN($G921*1.05,0)+IF($G921*1.05-ROUNDDOWN($G921*1.05,0)&gt;=2/3,2/3,IF($G921*1.05-ROUNDDOWN($G921*1.05,0)&gt;=1/3,1/3,0)),ROUNDDOWN($G921*1.05,0)))</f>
        <v>76</v>
      </c>
      <c r="J921" s="56"/>
      <c r="K921" s="48"/>
      <c r="L921" s="50"/>
      <c r="O921" s="46" t="str">
        <f>D921</f>
        <v>MNA/TOA</v>
      </c>
      <c r="P921" s="46" t="s">
        <v>453</v>
      </c>
    </row>
    <row r="922" spans="1:16" x14ac:dyDescent="0.2">
      <c r="A922" s="55" t="s">
        <v>163</v>
      </c>
      <c r="B922" s="78">
        <v>31764</v>
      </c>
      <c r="C922" s="13" t="s">
        <v>2017</v>
      </c>
      <c r="D922" s="82" t="s">
        <v>94</v>
      </c>
      <c r="E922" s="51" t="s">
        <v>528</v>
      </c>
      <c r="F922" s="13">
        <v>3</v>
      </c>
      <c r="G922" s="70">
        <v>32</v>
      </c>
      <c r="H922" s="51">
        <f>IF(LEFT(E922,2)="DH",1,IF(LEFT(E922,2)="CA",2,IF(LEFT(E922,2)="1B",3,IF(LEFT(E922,2)="2B",4,IF(LEFT(E922,2)="3B",5,IF(LEFT(E922,2)="SS",6,IF(LEFT(E922,2)="LF",7,IF(LEFT(E922,2)="CF",8,IF(LEFT(E922,2)="RF",9,IF(LEFT(E922,2)="SP",10,IF(LEFT(E922,2)="RP",11,12)))))))))))</f>
        <v>11</v>
      </c>
      <c r="I922" s="53">
        <f>IF($G922="NC","NC",IF(OR(LEFT(E922,2)="RP",LEFT(E922,2)="SP"),ROUNDDOWN($G922*1.05,0)+IF($G922*1.05-ROUNDDOWN($G922*1.05,0)&gt;=2/3,2/3,IF($G922*1.05-ROUNDDOWN($G922*1.05,0)&gt;=1/3,1/3,0)),ROUNDDOWN($G922*1.05,0)))</f>
        <v>33.333333333333336</v>
      </c>
      <c r="J922" s="56"/>
      <c r="K922" s="48"/>
      <c r="L922" s="50"/>
      <c r="O922" s="46" t="str">
        <f>D922</f>
        <v>HOA</v>
      </c>
    </row>
    <row r="923" spans="1:16" x14ac:dyDescent="0.2">
      <c r="A923" s="55" t="s">
        <v>164</v>
      </c>
      <c r="B923" s="55">
        <v>19610</v>
      </c>
      <c r="C923" s="13" t="s">
        <v>1116</v>
      </c>
      <c r="D923" s="84" t="s">
        <v>14</v>
      </c>
      <c r="E923" s="47" t="s">
        <v>165</v>
      </c>
      <c r="F923" s="48"/>
      <c r="G923" s="69">
        <v>255</v>
      </c>
      <c r="H923" s="47">
        <f>IF(LEFT(E923,2)="DH",1,IF(LEFT(E923,2)="CA",2,IF(LEFT(E923,2)="1B",3,IF(LEFT(E923,2)="2B",4,IF(LEFT(E923,2)="3B",5,IF(LEFT(E923,2)="SS",6,IF(LEFT(E923,2)="LF",7,IF(LEFT(E923,2)="CF",8,IF(LEFT(E923,2)="RF",9,IF(LEFT(E923,2)="SP",10,IF(LEFT(E923,2)="RP",11,12)))))))))))</f>
        <v>2</v>
      </c>
      <c r="I923" s="53">
        <f>IF($G923="NC","NC",IF(OR(LEFT(E923,2)="RP",LEFT(E923,2)="SP"),ROUNDDOWN($G923*1.05,0)+IF($G923*1.05-ROUNDDOWN($G923*1.05,0)&gt;=2/3,2/3,IF($G923*1.05-ROUNDDOWN($G923*1.05,0)&gt;=1/3,1/3,0)),ROUNDDOWN($G923*1.05,0)))</f>
        <v>267</v>
      </c>
      <c r="J923" s="56"/>
      <c r="K923" s="49"/>
      <c r="L923" s="50"/>
      <c r="O923" s="46" t="str">
        <f>D923</f>
        <v>WAN</v>
      </c>
    </row>
    <row r="924" spans="1:16" x14ac:dyDescent="0.2">
      <c r="A924" s="55" t="s">
        <v>164</v>
      </c>
      <c r="B924" s="55">
        <v>21538</v>
      </c>
      <c r="C924" s="13" t="s">
        <v>1311</v>
      </c>
      <c r="D924" s="76" t="str">
        <f>P924</f>
        <v>MMN/TBA</v>
      </c>
      <c r="E924" s="47" t="s">
        <v>165</v>
      </c>
      <c r="F924" s="48"/>
      <c r="G924" s="69">
        <v>218</v>
      </c>
      <c r="H924" s="51">
        <f>IF(LEFT(E924,2)="DH",1,IF(LEFT(E924,2)="CA",2,IF(LEFT(E924,2)="1B",3,IF(LEFT(E924,2)="2B",4,IF(LEFT(E924,2)="3B",5,IF(LEFT(E924,2)="SS",6,IF(LEFT(E924,2)="LF",7,IF(LEFT(E924,2)="CF",8,IF(LEFT(E924,2)="RF",9,IF(LEFT(E924,2)="SP",10,IF(LEFT(E924,2)="RP",11,12)))))))))))</f>
        <v>2</v>
      </c>
      <c r="I924" s="53">
        <f>IF($G924="NC","NC",IF(OR(LEFT(E924,2)="RP",LEFT(E924,2)="SP"),ROUNDDOWN($G924*1.05,0)+IF($G924*1.05-ROUNDDOWN($G924*1.05,0)&gt;=2/3,2/3,IF($G924*1.05-ROUNDDOWN($G924*1.05,0)&gt;=1/3,1/3,0)),ROUNDDOWN($G924*1.05,0)))</f>
        <v>228</v>
      </c>
      <c r="J924" s="56"/>
      <c r="K924" s="49"/>
      <c r="L924" s="50"/>
      <c r="O924" s="46" t="str">
        <f>D924</f>
        <v>MMN/TBA</v>
      </c>
      <c r="P924" s="46" t="s">
        <v>468</v>
      </c>
    </row>
    <row r="925" spans="1:16" x14ac:dyDescent="0.2">
      <c r="A925" s="44" t="s">
        <v>164</v>
      </c>
      <c r="B925" s="55">
        <v>22664</v>
      </c>
      <c r="C925" s="13" t="s">
        <v>1416</v>
      </c>
      <c r="D925" s="84" t="s">
        <v>65</v>
      </c>
      <c r="E925" s="47" t="s">
        <v>165</v>
      </c>
      <c r="F925" s="48"/>
      <c r="G925" s="69">
        <v>277</v>
      </c>
      <c r="H925" s="47">
        <f>IF(LEFT(E925,2)="DH",1,IF(LEFT(E925,2)="CA",2,IF(LEFT(E925,2)="1B",3,IF(LEFT(E925,2)="2B",4,IF(LEFT(E925,2)="3B",5,IF(LEFT(E925,2)="SS",6,IF(LEFT(E925,2)="LF",7,IF(LEFT(E925,2)="CF",8,IF(LEFT(E925,2)="RF",9,IF(LEFT(E925,2)="SP",10,IF(LEFT(E925,2)="RP",11,12)))))))))))</f>
        <v>2</v>
      </c>
      <c r="I925" s="53">
        <f>IF($G925="NC","NC",IF(OR(LEFT(E925,2)="RP",LEFT(E925,2)="SP"),ROUNDDOWN($G925*1.05,0)+IF($G925*1.05-ROUNDDOWN($G925*1.05,0)&gt;=2/3,2/3,IF($G925*1.05-ROUNDDOWN($G925*1.05,0)&gt;=1/3,1/3,0)),ROUNDDOWN($G925*1.05,0)))</f>
        <v>290</v>
      </c>
      <c r="J925" s="56"/>
      <c r="K925" s="49"/>
      <c r="L925" s="50"/>
      <c r="O925" s="46" t="str">
        <f>D925</f>
        <v>ARN</v>
      </c>
    </row>
    <row r="926" spans="1:16" x14ac:dyDescent="0.2">
      <c r="A926" s="55" t="s">
        <v>164</v>
      </c>
      <c r="B926" s="55">
        <v>13145</v>
      </c>
      <c r="C926" s="13" t="s">
        <v>698</v>
      </c>
      <c r="D926" s="84" t="s">
        <v>14</v>
      </c>
      <c r="E926" s="47" t="s">
        <v>4</v>
      </c>
      <c r="F926" s="48"/>
      <c r="G926" s="69">
        <v>468</v>
      </c>
      <c r="H926" s="47">
        <f>IF(LEFT(E926,2)="DH",1,IF(LEFT(E926,2)="CA",2,IF(LEFT(E926,2)="1B",3,IF(LEFT(E926,2)="2B",4,IF(LEFT(E926,2)="3B",5,IF(LEFT(E926,2)="SS",6,IF(LEFT(E926,2)="LF",7,IF(LEFT(E926,2)="CF",8,IF(LEFT(E926,2)="RF",9,IF(LEFT(E926,2)="SP",10,IF(LEFT(E926,2)="RP",11,12)))))))))))</f>
        <v>3</v>
      </c>
      <c r="I926" s="53">
        <f>IF($G926="NC","NC",IF(OR(LEFT(E926,2)="RP",LEFT(E926,2)="SP"),ROUNDDOWN($G926*1.05,0)+IF($G926*1.05-ROUNDDOWN($G926*1.05,0)&gt;=2/3,2/3,IF($G926*1.05-ROUNDDOWN($G926*1.05,0)&gt;=1/3,1/3,0)),ROUNDDOWN($G926*1.05,0)))</f>
        <v>491</v>
      </c>
      <c r="J926" s="56"/>
      <c r="K926" s="49"/>
      <c r="L926" s="50"/>
      <c r="O926" s="46" t="str">
        <f>D926</f>
        <v>WAN</v>
      </c>
    </row>
    <row r="927" spans="1:16" x14ac:dyDescent="0.2">
      <c r="A927" s="55" t="s">
        <v>164</v>
      </c>
      <c r="B927" s="55">
        <v>18126</v>
      </c>
      <c r="C927" s="13" t="s">
        <v>994</v>
      </c>
      <c r="D927" s="76" t="str">
        <f>P927</f>
        <v>SFN/LAA</v>
      </c>
      <c r="E927" s="47" t="s">
        <v>333</v>
      </c>
      <c r="F927" s="47"/>
      <c r="G927" s="69">
        <v>209</v>
      </c>
      <c r="H927" s="47">
        <f>IF(LEFT(E927,2)="DH",1,IF(LEFT(E927,2)="CA",2,IF(LEFT(E927,2)="1B",3,IF(LEFT(E927,2)="2B",4,IF(LEFT(E927,2)="3B",5,IF(LEFT(E927,2)="SS",6,IF(LEFT(E927,2)="LF",7,IF(LEFT(E927,2)="CF",8,IF(LEFT(E927,2)="RF",9,IF(LEFT(E927,2)="SP",10,IF(LEFT(E927,2)="RP",11,12)))))))))))</f>
        <v>3</v>
      </c>
      <c r="I927" s="53">
        <f>IF($G927="NC","NC",IF(OR(LEFT(E927,2)="RP",LEFT(E927,2)="SP"),ROUNDDOWN($G927*1.05,0)+IF($G927*1.05-ROUNDDOWN($G927*1.05,0)&gt;=2/3,2/3,IF($G927*1.05-ROUNDDOWN($G927*1.05,0)&gt;=1/3,1/3,0)),ROUNDDOWN($G927*1.05,0)))</f>
        <v>219</v>
      </c>
      <c r="J927" s="56"/>
      <c r="K927" s="49"/>
      <c r="L927" s="50"/>
      <c r="O927" s="46" t="str">
        <f>D927</f>
        <v>SFN/LAA</v>
      </c>
      <c r="P927" s="46" t="s">
        <v>449</v>
      </c>
    </row>
    <row r="928" spans="1:16" x14ac:dyDescent="0.2">
      <c r="A928" s="55" t="s">
        <v>164</v>
      </c>
      <c r="B928" s="55">
        <v>19844</v>
      </c>
      <c r="C928" s="13" t="s">
        <v>1146</v>
      </c>
      <c r="D928" s="84" t="s">
        <v>25</v>
      </c>
      <c r="E928" s="47" t="s">
        <v>4</v>
      </c>
      <c r="F928" s="48"/>
      <c r="G928" s="69">
        <v>259</v>
      </c>
      <c r="H928" s="47">
        <f>IF(LEFT(E928,2)="DH",1,IF(LEFT(E928,2)="CA",2,IF(LEFT(E928,2)="1B",3,IF(LEFT(E928,2)="2B",4,IF(LEFT(E928,2)="3B",5,IF(LEFT(E928,2)="SS",6,IF(LEFT(E928,2)="LF",7,IF(LEFT(E928,2)="CF",8,IF(LEFT(E928,2)="RF",9,IF(LEFT(E928,2)="SP",10,IF(LEFT(E928,2)="RP",11,12)))))))))))</f>
        <v>3</v>
      </c>
      <c r="I928" s="53">
        <f>IF($G928="NC","NC",IF(OR(LEFT(E928,2)="RP",LEFT(E928,2)="SP"),ROUNDDOWN($G928*1.05,0)+IF($G928*1.05-ROUNDDOWN($G928*1.05,0)&gt;=2/3,2/3,IF($G928*1.05-ROUNDDOWN($G928*1.05,0)&gt;=1/3,1/3,0)),ROUNDDOWN($G928*1.05,0)))</f>
        <v>271</v>
      </c>
      <c r="J928" s="56"/>
      <c r="K928" s="49"/>
      <c r="L928" s="50"/>
      <c r="O928" s="46" t="str">
        <f>D928</f>
        <v>BOA</v>
      </c>
    </row>
    <row r="929" spans="1:16" x14ac:dyDescent="0.2">
      <c r="A929" s="55" t="s">
        <v>164</v>
      </c>
      <c r="B929" s="55">
        <v>18042</v>
      </c>
      <c r="C929" s="13" t="s">
        <v>989</v>
      </c>
      <c r="D929" s="76" t="str">
        <f>P929</f>
        <v>SEA/TEA</v>
      </c>
      <c r="E929" s="47" t="s">
        <v>335</v>
      </c>
      <c r="F929" s="48"/>
      <c r="G929" s="69">
        <v>219</v>
      </c>
      <c r="H929" s="47">
        <f>IF(LEFT(E929,2)="DH",1,IF(LEFT(E929,2)="CA",2,IF(LEFT(E929,2)="1B",3,IF(LEFT(E929,2)="2B",4,IF(LEFT(E929,2)="3B",5,IF(LEFT(E929,2)="SS",6,IF(LEFT(E929,2)="LF",7,IF(LEFT(E929,2)="CF",8,IF(LEFT(E929,2)="RF",9,IF(LEFT(E929,2)="SP",10,IF(LEFT(E929,2)="RP",11,12)))))))))))</f>
        <v>4</v>
      </c>
      <c r="I929" s="53">
        <f>IF($G929="NC","NC",IF(OR(LEFT(E929,2)="RP",LEFT(E929,2)="SP"),ROUNDDOWN($G929*1.05,0)+IF($G929*1.05-ROUNDDOWN($G929*1.05,0)&gt;=2/3,2/3,IF($G929*1.05-ROUNDDOWN($G929*1.05,0)&gt;=1/3,1/3,0)),ROUNDDOWN($G929*1.05,0)))</f>
        <v>229</v>
      </c>
      <c r="J929" s="56"/>
      <c r="K929" s="49"/>
      <c r="L929" s="50"/>
      <c r="O929" s="46" t="str">
        <f>D929</f>
        <v>SEA/TEA</v>
      </c>
      <c r="P929" s="46" t="s">
        <v>403</v>
      </c>
    </row>
    <row r="930" spans="1:16" x14ac:dyDescent="0.2">
      <c r="A930" s="55" t="s">
        <v>164</v>
      </c>
      <c r="B930" s="55">
        <v>20391</v>
      </c>
      <c r="C930" s="13" t="s">
        <v>1233</v>
      </c>
      <c r="D930" s="84" t="s">
        <v>14</v>
      </c>
      <c r="E930" s="47" t="s">
        <v>6</v>
      </c>
      <c r="F930" s="48"/>
      <c r="G930" s="69">
        <v>488</v>
      </c>
      <c r="H930" s="47">
        <f>IF(LEFT(E930,2)="DH",1,IF(LEFT(E930,2)="CA",2,IF(LEFT(E930,2)="1B",3,IF(LEFT(E930,2)="2B",4,IF(LEFT(E930,2)="3B",5,IF(LEFT(E930,2)="SS",6,IF(LEFT(E930,2)="LF",7,IF(LEFT(E930,2)="CF",8,IF(LEFT(E930,2)="RF",9,IF(LEFT(E930,2)="SP",10,IF(LEFT(E930,2)="RP",11,12)))))))))))</f>
        <v>4</v>
      </c>
      <c r="I930" s="53">
        <f>IF($G930="NC","NC",IF(OR(LEFT(E930,2)="RP",LEFT(E930,2)="SP"),ROUNDDOWN($G930*1.05,0)+IF($G930*1.05-ROUNDDOWN($G930*1.05,0)&gt;=2/3,2/3,IF($G930*1.05-ROUNDDOWN($G930*1.05,0)&gt;=1/3,1/3,0)),ROUNDDOWN($G930*1.05,0)))</f>
        <v>512</v>
      </c>
      <c r="J930" s="56"/>
      <c r="K930" s="48"/>
      <c r="L930" s="50"/>
      <c r="O930" s="46" t="str">
        <f>D930</f>
        <v>WAN</v>
      </c>
    </row>
    <row r="931" spans="1:16" x14ac:dyDescent="0.2">
      <c r="A931" s="55" t="s">
        <v>164</v>
      </c>
      <c r="B931" s="55">
        <v>29571</v>
      </c>
      <c r="C931" s="13" t="s">
        <v>1866</v>
      </c>
      <c r="D931" s="84" t="s">
        <v>65</v>
      </c>
      <c r="E931" s="47" t="s">
        <v>523</v>
      </c>
      <c r="F931" s="48"/>
      <c r="G931" s="69">
        <v>199</v>
      </c>
      <c r="H931" s="47">
        <f>IF(LEFT(E931,2)="DH",1,IF(LEFT(E931,2)="CA",2,IF(LEFT(E931,2)="1B",3,IF(LEFT(E931,2)="2B",4,IF(LEFT(E931,2)="3B",5,IF(LEFT(E931,2)="SS",6,IF(LEFT(E931,2)="LF",7,IF(LEFT(E931,2)="CF",8,IF(LEFT(E931,2)="RF",9,IF(LEFT(E931,2)="SP",10,IF(LEFT(E931,2)="RP",11,12)))))))))))</f>
        <v>4</v>
      </c>
      <c r="I931" s="53">
        <f>IF($G931="NC","NC",IF(OR(LEFT(E931,2)="RP",LEFT(E931,2)="SP"),ROUNDDOWN($G931*1.05,0)+IF($G931*1.05-ROUNDDOWN($G931*1.05,0)&gt;=2/3,2/3,IF($G931*1.05-ROUNDDOWN($G931*1.05,0)&gt;=1/3,1/3,0)),ROUNDDOWN($G931*1.05,0)))</f>
        <v>208</v>
      </c>
      <c r="J931" s="56"/>
      <c r="K931" s="49"/>
      <c r="L931" s="50"/>
      <c r="O931" s="46" t="str">
        <f>D931</f>
        <v>ARN</v>
      </c>
    </row>
    <row r="932" spans="1:16" x14ac:dyDescent="0.2">
      <c r="A932" s="55" t="s">
        <v>164</v>
      </c>
      <c r="B932" s="55">
        <v>19734</v>
      </c>
      <c r="C932" s="13" t="s">
        <v>1131</v>
      </c>
      <c r="D932" s="84" t="s">
        <v>63</v>
      </c>
      <c r="E932" s="47" t="s">
        <v>131</v>
      </c>
      <c r="F932" s="48"/>
      <c r="G932" s="69">
        <v>189</v>
      </c>
      <c r="H932" s="47">
        <f>IF(LEFT(E932,2)="DH",1,IF(LEFT(E932,2)="CA",2,IF(LEFT(E932,2)="1B",3,IF(LEFT(E932,2)="2B",4,IF(LEFT(E932,2)="3B",5,IF(LEFT(E932,2)="SS",6,IF(LEFT(E932,2)="LF",7,IF(LEFT(E932,2)="CF",8,IF(LEFT(E932,2)="RF",9,IF(LEFT(E932,2)="SP",10,IF(LEFT(E932,2)="RP",11,12)))))))))))</f>
        <v>5</v>
      </c>
      <c r="I932" s="53">
        <f>IF($G932="NC","NC",IF(OR(LEFT(E932,2)="RP",LEFT(E932,2)="SP"),ROUNDDOWN($G932*1.05,0)+IF($G932*1.05-ROUNDDOWN($G932*1.05,0)&gt;=2/3,2/3,IF($G932*1.05-ROUNDDOWN($G932*1.05,0)&gt;=1/3,1/3,0)),ROUNDDOWN($G932*1.05,0)))</f>
        <v>198</v>
      </c>
      <c r="J932" s="56"/>
      <c r="K932" s="49"/>
      <c r="L932" s="50"/>
      <c r="O932" s="46" t="str">
        <f>D932</f>
        <v>CHA</v>
      </c>
    </row>
    <row r="933" spans="1:16" x14ac:dyDescent="0.2">
      <c r="A933" s="55" t="s">
        <v>164</v>
      </c>
      <c r="B933" s="55">
        <v>28163</v>
      </c>
      <c r="C933" s="13" t="s">
        <v>1842</v>
      </c>
      <c r="D933" s="84" t="s">
        <v>73</v>
      </c>
      <c r="E933" s="51" t="s">
        <v>8</v>
      </c>
      <c r="F933" s="48"/>
      <c r="G933" s="69">
        <v>602</v>
      </c>
      <c r="H933" s="51">
        <f>IF(LEFT(E933,2)="DH",1,IF(LEFT(E933,2)="CA",2,IF(LEFT(E933,2)="1B",3,IF(LEFT(E933,2)="2B",4,IF(LEFT(E933,2)="3B",5,IF(LEFT(E933,2)="SS",6,IF(LEFT(E933,2)="LF",7,IF(LEFT(E933,2)="CF",8,IF(LEFT(E933,2)="RF",9,IF(LEFT(E933,2)="SP",10,IF(LEFT(E933,2)="RP",11,12)))))))))))</f>
        <v>5</v>
      </c>
      <c r="I933" s="53">
        <f>IF($G933="NC","NC",IF(OR(LEFT(E933,2)="RP",LEFT(E933,2)="SP"),ROUNDDOWN($G933*1.05,0)+IF($G933*1.05-ROUNDDOWN($G933*1.05,0)&gt;=2/3,2/3,IF($G933*1.05-ROUNDDOWN($G933*1.05,0)&gt;=1/3,1/3,0)),ROUNDDOWN($G933*1.05,0)))</f>
        <v>632</v>
      </c>
      <c r="J933" s="56"/>
      <c r="K933" s="48"/>
      <c r="L933" s="50"/>
      <c r="O933" s="46" t="str">
        <f>D933</f>
        <v>TBA</v>
      </c>
    </row>
    <row r="934" spans="1:16" x14ac:dyDescent="0.2">
      <c r="A934" s="55" t="s">
        <v>164</v>
      </c>
      <c r="B934" s="55">
        <v>29976</v>
      </c>
      <c r="C934" s="13" t="s">
        <v>1916</v>
      </c>
      <c r="D934" s="84" t="s">
        <v>65</v>
      </c>
      <c r="E934" s="51" t="s">
        <v>131</v>
      </c>
      <c r="F934" s="48"/>
      <c r="G934" s="69">
        <v>66</v>
      </c>
      <c r="H934" s="51">
        <f>IF(LEFT(E934,2)="DH",1,IF(LEFT(E934,2)="CA",2,IF(LEFT(E934,2)="1B",3,IF(LEFT(E934,2)="2B",4,IF(LEFT(E934,2)="3B",5,IF(LEFT(E934,2)="SS",6,IF(LEFT(E934,2)="LF",7,IF(LEFT(E934,2)="CF",8,IF(LEFT(E934,2)="RF",9,IF(LEFT(E934,2)="SP",10,IF(LEFT(E934,2)="RP",11,12)))))))))))</f>
        <v>5</v>
      </c>
      <c r="I934" s="53">
        <f>IF($G934="NC","NC",IF(OR(LEFT(E934,2)="RP",LEFT(E934,2)="SP"),ROUNDDOWN($G934*1.05,0)+IF($G934*1.05-ROUNDDOWN($G934*1.05,0)&gt;=2/3,2/3,IF($G934*1.05-ROUNDDOWN($G934*1.05,0)&gt;=1/3,1/3,0)),ROUNDDOWN($G934*1.05,0)))</f>
        <v>69</v>
      </c>
      <c r="J934" s="56"/>
      <c r="K934" s="48"/>
      <c r="L934" s="50"/>
      <c r="O934" s="46" t="str">
        <f>D934</f>
        <v>ARN</v>
      </c>
    </row>
    <row r="935" spans="1:16" x14ac:dyDescent="0.2">
      <c r="A935" s="55" t="s">
        <v>164</v>
      </c>
      <c r="B935" s="55">
        <v>29993</v>
      </c>
      <c r="C935" s="13" t="s">
        <v>1917</v>
      </c>
      <c r="D935" s="84" t="s">
        <v>14</v>
      </c>
      <c r="E935" s="47" t="s">
        <v>8</v>
      </c>
      <c r="F935" s="48"/>
      <c r="G935" s="69">
        <v>261</v>
      </c>
      <c r="H935" s="47">
        <f>IF(LEFT(E935,2)="DH",1,IF(LEFT(E935,2)="CA",2,IF(LEFT(E935,2)="1B",3,IF(LEFT(E935,2)="2B",4,IF(LEFT(E935,2)="3B",5,IF(LEFT(E935,2)="SS",6,IF(LEFT(E935,2)="LF",7,IF(LEFT(E935,2)="CF",8,IF(LEFT(E935,2)="RF",9,IF(LEFT(E935,2)="SP",10,IF(LEFT(E935,2)="RP",11,12)))))))))))</f>
        <v>5</v>
      </c>
      <c r="I935" s="53">
        <f>IF($G935="NC","NC",IF(OR(LEFT(E935,2)="RP",LEFT(E935,2)="SP"),ROUNDDOWN($G935*1.05,0)+IF($G935*1.05-ROUNDDOWN($G935*1.05,0)&gt;=2/3,2/3,IF($G935*1.05-ROUNDDOWN($G935*1.05,0)&gt;=1/3,1/3,0)),ROUNDDOWN($G935*1.05,0)))</f>
        <v>274</v>
      </c>
      <c r="J935" s="56"/>
      <c r="K935" s="48"/>
      <c r="L935" s="50"/>
      <c r="O935" s="46" t="str">
        <f>D935</f>
        <v>WAN</v>
      </c>
    </row>
    <row r="936" spans="1:16" x14ac:dyDescent="0.2">
      <c r="A936" s="55" t="s">
        <v>164</v>
      </c>
      <c r="B936" s="55">
        <v>25768</v>
      </c>
      <c r="C936" s="13" t="s">
        <v>1619</v>
      </c>
      <c r="D936" s="84" t="s">
        <v>14</v>
      </c>
      <c r="E936" s="47" t="s">
        <v>9</v>
      </c>
      <c r="F936" s="48"/>
      <c r="G936" s="69">
        <v>580</v>
      </c>
      <c r="H936" s="47">
        <f>IF(LEFT(E936,2)="DH",1,IF(LEFT(E936,2)="CA",2,IF(LEFT(E936,2)="1B",3,IF(LEFT(E936,2)="2B",4,IF(LEFT(E936,2)="3B",5,IF(LEFT(E936,2)="SS",6,IF(LEFT(E936,2)="LF",7,IF(LEFT(E936,2)="CF",8,IF(LEFT(E936,2)="RF",9,IF(LEFT(E936,2)="SP",10,IF(LEFT(E936,2)="RP",11,12)))))))))))</f>
        <v>6</v>
      </c>
      <c r="I936" s="53">
        <f>IF($G936="NC","NC",IF(OR(LEFT(E936,2)="RP",LEFT(E936,2)="SP"),ROUNDDOWN($G936*1.05,0)+IF($G936*1.05-ROUNDDOWN($G936*1.05,0)&gt;=2/3,2/3,IF($G936*1.05-ROUNDDOWN($G936*1.05,0)&gt;=1/3,1/3,0)),ROUNDDOWN($G936*1.05,0)))</f>
        <v>609</v>
      </c>
      <c r="J936" s="56"/>
      <c r="K936" s="49"/>
      <c r="L936" s="50"/>
      <c r="O936" s="46" t="str">
        <f>D936</f>
        <v>WAN</v>
      </c>
    </row>
    <row r="937" spans="1:16" x14ac:dyDescent="0.2">
      <c r="A937" s="55" t="s">
        <v>164</v>
      </c>
      <c r="B937" s="55">
        <v>29518</v>
      </c>
      <c r="C937" s="13" t="s">
        <v>1857</v>
      </c>
      <c r="D937" s="84" t="s">
        <v>14</v>
      </c>
      <c r="E937" s="47" t="s">
        <v>10</v>
      </c>
      <c r="F937" s="48"/>
      <c r="G937" s="69">
        <v>598</v>
      </c>
      <c r="H937" s="47">
        <f>IF(LEFT(E937,2)="DH",1,IF(LEFT(E937,2)="CA",2,IF(LEFT(E937,2)="1B",3,IF(LEFT(E937,2)="2B",4,IF(LEFT(E937,2)="3B",5,IF(LEFT(E937,2)="SS",6,IF(LEFT(E937,2)="LF",7,IF(LEFT(E937,2)="CF",8,IF(LEFT(E937,2)="RF",9,IF(LEFT(E937,2)="SP",10,IF(LEFT(E937,2)="RP",11,12)))))))))))</f>
        <v>7</v>
      </c>
      <c r="I937" s="53">
        <f>IF($G937="NC","NC",IF(OR(LEFT(E937,2)="RP",LEFT(E937,2)="SP"),ROUNDDOWN($G937*1.05,0)+IF($G937*1.05-ROUNDDOWN($G937*1.05,0)&gt;=2/3,2/3,IF($G937*1.05-ROUNDDOWN($G937*1.05,0)&gt;=1/3,1/3,0)),ROUNDDOWN($G937*1.05,0)))</f>
        <v>627</v>
      </c>
      <c r="J937" s="56"/>
      <c r="K937" s="49"/>
      <c r="L937" s="50"/>
      <c r="O937" s="46" t="str">
        <f>D937</f>
        <v>WAN</v>
      </c>
    </row>
    <row r="938" spans="1:16" x14ac:dyDescent="0.2">
      <c r="A938" s="55" t="s">
        <v>164</v>
      </c>
      <c r="B938" s="55">
        <v>26374</v>
      </c>
      <c r="C938" s="13" t="s">
        <v>1702</v>
      </c>
      <c r="D938" s="84" t="s">
        <v>73</v>
      </c>
      <c r="E938" s="47" t="s">
        <v>20</v>
      </c>
      <c r="F938" s="48"/>
      <c r="G938" s="69">
        <v>197</v>
      </c>
      <c r="H938" s="47">
        <f>IF(LEFT(E938,2)="DH",1,IF(LEFT(E938,2)="CA",2,IF(LEFT(E938,2)="1B",3,IF(LEFT(E938,2)="2B",4,IF(LEFT(E938,2)="3B",5,IF(LEFT(E938,2)="SS",6,IF(LEFT(E938,2)="LF",7,IF(LEFT(E938,2)="CF",8,IF(LEFT(E938,2)="RF",9,IF(LEFT(E938,2)="SP",10,IF(LEFT(E938,2)="RP",11,12)))))))))))</f>
        <v>8</v>
      </c>
      <c r="I938" s="53">
        <f>IF($G938="NC","NC",IF(OR(LEFT(E938,2)="RP",LEFT(E938,2)="SP"),ROUNDDOWN($G938*1.05,0)+IF($G938*1.05-ROUNDDOWN($G938*1.05,0)&gt;=2/3,2/3,IF($G938*1.05-ROUNDDOWN($G938*1.05,0)&gt;=1/3,1/3,0)),ROUNDDOWN($G938*1.05,0)))</f>
        <v>206</v>
      </c>
      <c r="J938" s="56"/>
      <c r="K938" s="49"/>
      <c r="L938" s="50"/>
      <c r="O938" s="46" t="str">
        <f>D938</f>
        <v>TBA</v>
      </c>
    </row>
    <row r="939" spans="1:16" x14ac:dyDescent="0.2">
      <c r="A939" s="44" t="s">
        <v>164</v>
      </c>
      <c r="B939" s="55">
        <v>27482</v>
      </c>
      <c r="C939" s="13" t="s">
        <v>1750</v>
      </c>
      <c r="D939" s="84" t="s">
        <v>14</v>
      </c>
      <c r="E939" s="47" t="s">
        <v>20</v>
      </c>
      <c r="F939" s="48"/>
      <c r="G939" s="69">
        <v>197</v>
      </c>
      <c r="H939" s="47">
        <f>IF(LEFT(E939,2)="DH",1,IF(LEFT(E939,2)="CA",2,IF(LEFT(E939,2)="1B",3,IF(LEFT(E939,2)="2B",4,IF(LEFT(E939,2)="3B",5,IF(LEFT(E939,2)="SS",6,IF(LEFT(E939,2)="LF",7,IF(LEFT(E939,2)="CF",8,IF(LEFT(E939,2)="RF",9,IF(LEFT(E939,2)="SP",10,IF(LEFT(E939,2)="RP",11,12)))))))))))</f>
        <v>8</v>
      </c>
      <c r="I939" s="53">
        <f>IF($G939="NC","NC",IF(OR(LEFT(E939,2)="RP",LEFT(E939,2)="SP"),ROUNDDOWN($G939*1.05,0)+IF($G939*1.05-ROUNDDOWN($G939*1.05,0)&gt;=2/3,2/3,IF($G939*1.05-ROUNDDOWN($G939*1.05,0)&gt;=1/3,1/3,0)),ROUNDDOWN($G939*1.05,0)))</f>
        <v>206</v>
      </c>
      <c r="J939" s="56"/>
      <c r="K939" s="48"/>
      <c r="L939" s="50"/>
      <c r="O939" s="46" t="str">
        <f>D939</f>
        <v>WAN</v>
      </c>
    </row>
    <row r="940" spans="1:16" x14ac:dyDescent="0.2">
      <c r="A940" s="55" t="s">
        <v>164</v>
      </c>
      <c r="B940" s="55">
        <v>29931</v>
      </c>
      <c r="C940" s="13" t="s">
        <v>1911</v>
      </c>
      <c r="D940" s="84" t="s">
        <v>14</v>
      </c>
      <c r="E940" s="51" t="s">
        <v>20</v>
      </c>
      <c r="F940" s="48"/>
      <c r="G940" s="69">
        <v>324</v>
      </c>
      <c r="H940" s="51">
        <f>IF(LEFT(E940,2)="DH",1,IF(LEFT(E940,2)="CA",2,IF(LEFT(E940,2)="1B",3,IF(LEFT(E940,2)="2B",4,IF(LEFT(E940,2)="3B",5,IF(LEFT(E940,2)="SS",6,IF(LEFT(E940,2)="LF",7,IF(LEFT(E940,2)="CF",8,IF(LEFT(E940,2)="RF",9,IF(LEFT(E940,2)="SP",10,IF(LEFT(E940,2)="RP",11,12)))))))))))</f>
        <v>8</v>
      </c>
      <c r="I940" s="53">
        <f>IF($G940="NC","NC",IF(OR(LEFT(E940,2)="RP",LEFT(E940,2)="SP"),ROUNDDOWN($G940*1.05,0)+IF($G940*1.05-ROUNDDOWN($G940*1.05,0)&gt;=2/3,2/3,IF($G940*1.05-ROUNDDOWN($G940*1.05,0)&gt;=1/3,1/3,0)),ROUNDDOWN($G940*1.05,0)))</f>
        <v>340</v>
      </c>
      <c r="J940" s="56"/>
      <c r="K940" s="48"/>
      <c r="L940" s="50"/>
      <c r="O940" s="46" t="str">
        <f>D940</f>
        <v>WAN</v>
      </c>
    </row>
    <row r="941" spans="1:16" x14ac:dyDescent="0.2">
      <c r="A941" s="55" t="s">
        <v>164</v>
      </c>
      <c r="B941" s="55">
        <v>31912</v>
      </c>
      <c r="C941" s="13" t="s">
        <v>2036</v>
      </c>
      <c r="D941" s="84" t="s">
        <v>73</v>
      </c>
      <c r="E941" s="47" t="s">
        <v>128</v>
      </c>
      <c r="F941" s="48"/>
      <c r="G941" s="69">
        <v>414</v>
      </c>
      <c r="H941" s="47">
        <f>IF(LEFT(E941,2)="DH",1,IF(LEFT(E941,2)="CA",2,IF(LEFT(E941,2)="1B",3,IF(LEFT(E941,2)="2B",4,IF(LEFT(E941,2)="3B",5,IF(LEFT(E941,2)="SS",6,IF(LEFT(E941,2)="LF",7,IF(LEFT(E941,2)="CF",8,IF(LEFT(E941,2)="RF",9,IF(LEFT(E941,2)="SP",10,IF(LEFT(E941,2)="RP",11,12)))))))))))</f>
        <v>8</v>
      </c>
      <c r="I941" s="53">
        <f>IF($G941="NC","NC",IF(OR(LEFT(E941,2)="RP",LEFT(E941,2)="SP"),ROUNDDOWN($G941*1.05,0)+IF($G941*1.05-ROUNDDOWN($G941*1.05,0)&gt;=2/3,2/3,IF($G941*1.05-ROUNDDOWN($G941*1.05,0)&gt;=1/3,1/3,0)),ROUNDDOWN($G941*1.05,0)))</f>
        <v>434</v>
      </c>
      <c r="J941" s="56"/>
      <c r="K941" s="49"/>
      <c r="L941" s="50"/>
      <c r="O941" s="46" t="str">
        <f>D941</f>
        <v>TBA</v>
      </c>
    </row>
    <row r="942" spans="1:16" x14ac:dyDescent="0.2">
      <c r="A942" s="55" t="s">
        <v>164</v>
      </c>
      <c r="B942" s="55">
        <v>29995</v>
      </c>
      <c r="C942" s="13" t="s">
        <v>1918</v>
      </c>
      <c r="D942" s="84" t="s">
        <v>14</v>
      </c>
      <c r="E942" s="47" t="s">
        <v>12</v>
      </c>
      <c r="F942" s="48"/>
      <c r="G942" s="69">
        <v>321</v>
      </c>
      <c r="H942" s="47">
        <f>IF(LEFT(E942,2)="DH",1,IF(LEFT(E942,2)="CA",2,IF(LEFT(E942,2)="1B",3,IF(LEFT(E942,2)="2B",4,IF(LEFT(E942,2)="3B",5,IF(LEFT(E942,2)="SS",6,IF(LEFT(E942,2)="LF",7,IF(LEFT(E942,2)="CF",8,IF(LEFT(E942,2)="RF",9,IF(LEFT(E942,2)="SP",10,IF(LEFT(E942,2)="RP",11,12)))))))))))</f>
        <v>9</v>
      </c>
      <c r="I942" s="53">
        <f>IF($G942="NC","NC",IF(OR(LEFT(E942,2)="RP",LEFT(E942,2)="SP"),ROUNDDOWN($G942*1.05,0)+IF($G942*1.05-ROUNDDOWN($G942*1.05,0)&gt;=2/3,2/3,IF($G942*1.05-ROUNDDOWN($G942*1.05,0)&gt;=1/3,1/3,0)),ROUNDDOWN($G942*1.05,0)))</f>
        <v>337</v>
      </c>
      <c r="J942" s="56"/>
      <c r="K942" s="48"/>
      <c r="L942" s="50"/>
      <c r="O942" s="46" t="str">
        <f>D942</f>
        <v>WAN</v>
      </c>
    </row>
    <row r="943" spans="1:16" x14ac:dyDescent="0.2">
      <c r="A943" s="55" t="s">
        <v>164</v>
      </c>
      <c r="B943" s="55">
        <v>33541</v>
      </c>
      <c r="C943" s="13" t="s">
        <v>2062</v>
      </c>
      <c r="D943" s="84" t="s">
        <v>14</v>
      </c>
      <c r="E943" s="51" t="s">
        <v>12</v>
      </c>
      <c r="F943" s="48"/>
      <c r="G943" s="69">
        <v>293</v>
      </c>
      <c r="H943" s="51">
        <f>IF(LEFT(E943,2)="DH",1,IF(LEFT(E943,2)="CA",2,IF(LEFT(E943,2)="1B",3,IF(LEFT(E943,2)="2B",4,IF(LEFT(E943,2)="3B",5,IF(LEFT(E943,2)="SS",6,IF(LEFT(E943,2)="LF",7,IF(LEFT(E943,2)="CF",8,IF(LEFT(E943,2)="RF",9,IF(LEFT(E943,2)="SP",10,IF(LEFT(E943,2)="RP",11,12)))))))))))</f>
        <v>9</v>
      </c>
      <c r="I943" s="53">
        <f>IF($G943="NC","NC",IF(OR(LEFT(E943,2)="RP",LEFT(E943,2)="SP"),ROUNDDOWN($G943*1.05,0)+IF($G943*1.05-ROUNDDOWN($G943*1.05,0)&gt;=2/3,2/3,IF($G943*1.05-ROUNDDOWN($G943*1.05,0)&gt;=1/3,1/3,0)),ROUNDDOWN($G943*1.05,0)))</f>
        <v>307</v>
      </c>
      <c r="J943" s="56"/>
      <c r="K943" s="48"/>
      <c r="L943" s="50"/>
      <c r="O943" s="46" t="str">
        <f>D943</f>
        <v>WAN</v>
      </c>
    </row>
    <row r="944" spans="1:16" x14ac:dyDescent="0.2">
      <c r="A944" s="55" t="s">
        <v>164</v>
      </c>
      <c r="B944" s="78">
        <v>21504</v>
      </c>
      <c r="C944" s="13" t="s">
        <v>1303</v>
      </c>
      <c r="D944" s="82" t="s">
        <v>14</v>
      </c>
      <c r="E944" s="47" t="s">
        <v>13</v>
      </c>
      <c r="F944" s="13">
        <v>33</v>
      </c>
      <c r="G944" s="70">
        <v>180</v>
      </c>
      <c r="H944" s="47">
        <f>IF(LEFT(E944,2)="DH",1,IF(LEFT(E944,2)="CA",2,IF(LEFT(E944,2)="1B",3,IF(LEFT(E944,2)="2B",4,IF(LEFT(E944,2)="3B",5,IF(LEFT(E944,2)="SS",6,IF(LEFT(E944,2)="LF",7,IF(LEFT(E944,2)="CF",8,IF(LEFT(E944,2)="RF",9,IF(LEFT(E944,2)="SP",10,IF(LEFT(E944,2)="RP",11,12)))))))))))</f>
        <v>10</v>
      </c>
      <c r="I944" s="53">
        <f>IF($G944="NC","NC",IF(OR(LEFT(E944,2)="RP",LEFT(E944,2)="SP"),ROUNDDOWN($G944*1.05,0)+IF($G944*1.05-ROUNDDOWN($G944*1.05,0)&gt;=2/3,2/3,IF($G944*1.05-ROUNDDOWN($G944*1.05,0)&gt;=1/3,1/3,0)),ROUNDDOWN($G944*1.05,0)))</f>
        <v>189</v>
      </c>
      <c r="J944" s="56"/>
      <c r="K944" s="48"/>
      <c r="L944" s="50"/>
      <c r="O944" s="46" t="str">
        <f>D944</f>
        <v>WAN</v>
      </c>
    </row>
    <row r="945" spans="1:16" x14ac:dyDescent="0.2">
      <c r="A945" s="44" t="s">
        <v>164</v>
      </c>
      <c r="B945" s="78">
        <v>25880</v>
      </c>
      <c r="C945" s="13" t="s">
        <v>1635</v>
      </c>
      <c r="D945" s="82" t="s">
        <v>94</v>
      </c>
      <c r="E945" s="47" t="s">
        <v>13</v>
      </c>
      <c r="F945" s="13">
        <v>31</v>
      </c>
      <c r="G945" s="70">
        <v>185.33</v>
      </c>
      <c r="H945" s="47">
        <f>IF(LEFT(E945,2)="DH",1,IF(LEFT(E945,2)="CA",2,IF(LEFT(E945,2)="1B",3,IF(LEFT(E945,2)="2B",4,IF(LEFT(E945,2)="3B",5,IF(LEFT(E945,2)="SS",6,IF(LEFT(E945,2)="LF",7,IF(LEFT(E945,2)="CF",8,IF(LEFT(E945,2)="RF",9,IF(LEFT(E945,2)="SP",10,IF(LEFT(E945,2)="RP",11,12)))))))))))</f>
        <v>10</v>
      </c>
      <c r="I945" s="53">
        <f>IF($G945="NC","NC",IF(OR(LEFT(E945,2)="RP",LEFT(E945,2)="SP"),ROUNDDOWN($G945*1.05,0)+IF($G945*1.05-ROUNDDOWN($G945*1.05,0)&gt;=2/3,2/3,IF($G945*1.05-ROUNDDOWN($G945*1.05,0)&gt;=1/3,1/3,0)),ROUNDDOWN($G945*1.05,0)))</f>
        <v>194.33333333333334</v>
      </c>
      <c r="J945" s="56"/>
      <c r="K945" s="49"/>
      <c r="L945" s="50"/>
      <c r="O945" s="46" t="str">
        <f>D945</f>
        <v>HOA</v>
      </c>
    </row>
    <row r="946" spans="1:16" x14ac:dyDescent="0.2">
      <c r="A946" s="55" t="s">
        <v>164</v>
      </c>
      <c r="B946" s="78">
        <v>27473</v>
      </c>
      <c r="C946" s="13" t="s">
        <v>1743</v>
      </c>
      <c r="D946" s="82" t="s">
        <v>14</v>
      </c>
      <c r="E946" s="51" t="s">
        <v>13</v>
      </c>
      <c r="F946" s="13">
        <v>10</v>
      </c>
      <c r="G946" s="70">
        <v>48.66</v>
      </c>
      <c r="H946" s="51">
        <f>IF(LEFT(E946,2)="DH",1,IF(LEFT(E946,2)="CA",2,IF(LEFT(E946,2)="1B",3,IF(LEFT(E946,2)="2B",4,IF(LEFT(E946,2)="3B",5,IF(LEFT(E946,2)="SS",6,IF(LEFT(E946,2)="LF",7,IF(LEFT(E946,2)="CF",8,IF(LEFT(E946,2)="RF",9,IF(LEFT(E946,2)="SP",10,IF(LEFT(E946,2)="RP",11,12)))))))))))</f>
        <v>10</v>
      </c>
      <c r="I946" s="53">
        <f>IF($G946="NC","NC",IF(OR(LEFT(E946,2)="RP",LEFT(E946,2)="SP"),ROUNDDOWN($G946*1.05,0)+IF($G946*1.05-ROUNDDOWN($G946*1.05,0)&gt;=2/3,2/3,IF($G946*1.05-ROUNDDOWN($G946*1.05,0)&gt;=1/3,1/3,0)),ROUNDDOWN($G946*1.05,0)))</f>
        <v>51</v>
      </c>
      <c r="J946" s="56"/>
      <c r="K946" s="48"/>
      <c r="L946" s="50"/>
      <c r="O946" s="46" t="str">
        <f>D946</f>
        <v>WAN</v>
      </c>
    </row>
    <row r="947" spans="1:16" x14ac:dyDescent="0.2">
      <c r="A947" s="55" t="s">
        <v>164</v>
      </c>
      <c r="B947" s="78">
        <v>27636</v>
      </c>
      <c r="C947" s="13" t="s">
        <v>1784</v>
      </c>
      <c r="D947" s="82" t="s">
        <v>14</v>
      </c>
      <c r="E947" s="47" t="s">
        <v>527</v>
      </c>
      <c r="F947" s="13">
        <v>30</v>
      </c>
      <c r="G947" s="70">
        <v>164.66</v>
      </c>
      <c r="H947" s="47">
        <f>IF(LEFT(E947,2)="DH",1,IF(LEFT(E947,2)="CA",2,IF(LEFT(E947,2)="1B",3,IF(LEFT(E947,2)="2B",4,IF(LEFT(E947,2)="3B",5,IF(LEFT(E947,2)="SS",6,IF(LEFT(E947,2)="LF",7,IF(LEFT(E947,2)="CF",8,IF(LEFT(E947,2)="RF",9,IF(LEFT(E947,2)="SP",10,IF(LEFT(E947,2)="RP",11,12)))))))))))</f>
        <v>10</v>
      </c>
      <c r="I947" s="53">
        <f>IF($G947="NC","NC",IF(OR(LEFT(E947,2)="RP",LEFT(E947,2)="SP"),ROUNDDOWN($G947*1.05,0)+IF($G947*1.05-ROUNDDOWN($G947*1.05,0)&gt;=2/3,2/3,IF($G947*1.05-ROUNDDOWN($G947*1.05,0)&gt;=1/3,1/3,0)),ROUNDDOWN($G947*1.05,0)))</f>
        <v>172.66666666666666</v>
      </c>
      <c r="J947" s="56"/>
      <c r="K947" s="49"/>
      <c r="L947" s="50"/>
      <c r="O947" s="46" t="str">
        <f>D947</f>
        <v>WAN</v>
      </c>
    </row>
    <row r="948" spans="1:16" x14ac:dyDescent="0.2">
      <c r="A948" s="55" t="s">
        <v>164</v>
      </c>
      <c r="B948" s="78">
        <v>27768</v>
      </c>
      <c r="C948" s="13" t="s">
        <v>1808</v>
      </c>
      <c r="D948" s="82" t="s">
        <v>140</v>
      </c>
      <c r="E948" s="47" t="s">
        <v>13</v>
      </c>
      <c r="F948" s="13">
        <v>20</v>
      </c>
      <c r="G948" s="70">
        <v>95.33</v>
      </c>
      <c r="H948" s="47">
        <f>IF(LEFT(E948,2)="DH",1,IF(LEFT(E948,2)="CA",2,IF(LEFT(E948,2)="1B",3,IF(LEFT(E948,2)="2B",4,IF(LEFT(E948,2)="3B",5,IF(LEFT(E948,2)="SS",6,IF(LEFT(E948,2)="LF",7,IF(LEFT(E948,2)="CF",8,IF(LEFT(E948,2)="RF",9,IF(LEFT(E948,2)="SP",10,IF(LEFT(E948,2)="RP",11,12)))))))))))</f>
        <v>10</v>
      </c>
      <c r="I948" s="53">
        <f>IF($G948="NC","NC",IF(OR(LEFT(E948,2)="RP",LEFT(E948,2)="SP"),ROUNDDOWN($G948*1.05,0)+IF($G948*1.05-ROUNDDOWN($G948*1.05,0)&gt;=2/3,2/3,IF($G948*1.05-ROUNDDOWN($G948*1.05,0)&gt;=1/3,1/3,0)),ROUNDDOWN($G948*1.05,0)))</f>
        <v>100</v>
      </c>
      <c r="J948" s="56"/>
      <c r="K948" s="49"/>
      <c r="L948" s="50"/>
      <c r="O948" s="46" t="str">
        <f>D948</f>
        <v>MMN</v>
      </c>
    </row>
    <row r="949" spans="1:16" x14ac:dyDescent="0.2">
      <c r="A949" s="55" t="s">
        <v>164</v>
      </c>
      <c r="B949" s="78">
        <v>27782</v>
      </c>
      <c r="C949" s="13" t="s">
        <v>1813</v>
      </c>
      <c r="D949" s="82" t="s">
        <v>65</v>
      </c>
      <c r="E949" s="51" t="s">
        <v>13</v>
      </c>
      <c r="F949" s="13">
        <v>33</v>
      </c>
      <c r="G949" s="70">
        <v>176.66</v>
      </c>
      <c r="H949" s="51">
        <f>IF(LEFT(E949,2)="DH",1,IF(LEFT(E949,2)="CA",2,IF(LEFT(E949,2)="1B",3,IF(LEFT(E949,2)="2B",4,IF(LEFT(E949,2)="3B",5,IF(LEFT(E949,2)="SS",6,IF(LEFT(E949,2)="LF",7,IF(LEFT(E949,2)="CF",8,IF(LEFT(E949,2)="RF",9,IF(LEFT(E949,2)="SP",10,IF(LEFT(E949,2)="RP",11,12)))))))))))</f>
        <v>10</v>
      </c>
      <c r="I949" s="53">
        <f>IF($G949="NC","NC",IF(OR(LEFT(E949,2)="RP",LEFT(E949,2)="SP"),ROUNDDOWN($G949*1.05,0)+IF($G949*1.05-ROUNDDOWN($G949*1.05,0)&gt;=2/3,2/3,IF($G949*1.05-ROUNDDOWN($G949*1.05,0)&gt;=1/3,1/3,0)),ROUNDDOWN($G949*1.05,0)))</f>
        <v>185.33333333333334</v>
      </c>
      <c r="J949" s="56"/>
      <c r="K949" s="48"/>
      <c r="L949" s="50"/>
      <c r="O949" s="46" t="str">
        <f>D949</f>
        <v>ARN</v>
      </c>
    </row>
    <row r="950" spans="1:16" x14ac:dyDescent="0.2">
      <c r="A950" s="55" t="s">
        <v>164</v>
      </c>
      <c r="B950" s="78">
        <v>11752</v>
      </c>
      <c r="C950" s="13" t="s">
        <v>642</v>
      </c>
      <c r="D950" s="76" t="str">
        <f>P950</f>
        <v>TEA/DEA/SEA</v>
      </c>
      <c r="E950" s="47" t="s">
        <v>15</v>
      </c>
      <c r="F950" s="13">
        <v>0</v>
      </c>
      <c r="G950" s="70">
        <v>51</v>
      </c>
      <c r="H950" s="47">
        <f>IF(LEFT(E950,2)="DH",1,IF(LEFT(E950,2)="CA",2,IF(LEFT(E950,2)="1B",3,IF(LEFT(E950,2)="2B",4,IF(LEFT(E950,2)="3B",5,IF(LEFT(E950,2)="SS",6,IF(LEFT(E950,2)="LF",7,IF(LEFT(E950,2)="CF",8,IF(LEFT(E950,2)="RF",9,IF(LEFT(E950,2)="SP",10,IF(LEFT(E950,2)="RP",11,12)))))))))))</f>
        <v>11</v>
      </c>
      <c r="I950" s="53">
        <f>IF($G950="NC","NC",IF(OR(LEFT(E950,2)="RP",LEFT(E950,2)="SP"),ROUNDDOWN($G950*1.05,0)+IF($G950*1.05-ROUNDDOWN($G950*1.05,0)&gt;=2/3,2/3,IF($G950*1.05-ROUNDDOWN($G950*1.05,0)&gt;=1/3,1/3,0)),ROUNDDOWN($G950*1.05,0)))</f>
        <v>53.333333333333336</v>
      </c>
      <c r="J950" s="56"/>
      <c r="K950" s="49"/>
      <c r="L950" s="50"/>
      <c r="O950" s="46" t="str">
        <f>D950</f>
        <v>TEA/DEA/SEA</v>
      </c>
      <c r="P950" s="46" t="s">
        <v>456</v>
      </c>
    </row>
    <row r="951" spans="1:16" x14ac:dyDescent="0.2">
      <c r="A951" s="55" t="s">
        <v>164</v>
      </c>
      <c r="B951" s="78">
        <v>16918</v>
      </c>
      <c r="C951" s="13" t="s">
        <v>903</v>
      </c>
      <c r="D951" s="82" t="s">
        <v>67</v>
      </c>
      <c r="E951" s="47" t="s">
        <v>15</v>
      </c>
      <c r="F951" s="13">
        <v>0</v>
      </c>
      <c r="G951" s="70">
        <v>64.66</v>
      </c>
      <c r="H951" s="47">
        <f>IF(LEFT(E951,2)="DH",1,IF(LEFT(E951,2)="CA",2,IF(LEFT(E951,2)="1B",3,IF(LEFT(E951,2)="2B",4,IF(LEFT(E951,2)="3B",5,IF(LEFT(E951,2)="SS",6,IF(LEFT(E951,2)="LF",7,IF(LEFT(E951,2)="CF",8,IF(LEFT(E951,2)="RF",9,IF(LEFT(E951,2)="SP",10,IF(LEFT(E951,2)="RP",11,12)))))))))))</f>
        <v>11</v>
      </c>
      <c r="I951" s="53">
        <f>IF($G951="NC","NC",IF(OR(LEFT(E951,2)="RP",LEFT(E951,2)="SP"),ROUNDDOWN($G951*1.05,0)+IF($G951*1.05-ROUNDDOWN($G951*1.05,0)&gt;=2/3,2/3,IF($G951*1.05-ROUNDDOWN($G951*1.05,0)&gt;=1/3,1/3,0)),ROUNDDOWN($G951*1.05,0)))</f>
        <v>67.666666666666671</v>
      </c>
      <c r="J951" s="56"/>
      <c r="K951" s="49"/>
      <c r="L951" s="50"/>
      <c r="O951" s="46" t="str">
        <f>D951</f>
        <v>NYA</v>
      </c>
    </row>
    <row r="952" spans="1:16" x14ac:dyDescent="0.2">
      <c r="A952" s="55" t="s">
        <v>164</v>
      </c>
      <c r="B952" s="78">
        <v>17998</v>
      </c>
      <c r="C952" s="13" t="s">
        <v>984</v>
      </c>
      <c r="D952" s="82" t="s">
        <v>73</v>
      </c>
      <c r="E952" s="47" t="s">
        <v>15</v>
      </c>
      <c r="F952" s="13">
        <v>0</v>
      </c>
      <c r="G952" s="70">
        <v>60.33</v>
      </c>
      <c r="H952" s="47">
        <f>IF(LEFT(E952,2)="DH",1,IF(LEFT(E952,2)="CA",2,IF(LEFT(E952,2)="1B",3,IF(LEFT(E952,2)="2B",4,IF(LEFT(E952,2)="3B",5,IF(LEFT(E952,2)="SS",6,IF(LEFT(E952,2)="LF",7,IF(LEFT(E952,2)="CF",8,IF(LEFT(E952,2)="RF",9,IF(LEFT(E952,2)="SP",10,IF(LEFT(E952,2)="RP",11,12)))))))))))</f>
        <v>11</v>
      </c>
      <c r="I952" s="53">
        <f>IF($G952="NC","NC",IF(OR(LEFT(E952,2)="RP",LEFT(E952,2)="SP"),ROUNDDOWN($G952*1.05,0)+IF($G952*1.05-ROUNDDOWN($G952*1.05,0)&gt;=2/3,2/3,IF($G952*1.05-ROUNDDOWN($G952*1.05,0)&gt;=1/3,1/3,0)),ROUNDDOWN($G952*1.05,0)))</f>
        <v>63.333333333333336</v>
      </c>
      <c r="J952" s="56"/>
      <c r="K952" s="49"/>
      <c r="L952" s="50"/>
      <c r="O952" s="46" t="str">
        <f>D952</f>
        <v>TBA</v>
      </c>
    </row>
    <row r="953" spans="1:16" x14ac:dyDescent="0.2">
      <c r="A953" s="55" t="s">
        <v>164</v>
      </c>
      <c r="B953" s="78">
        <v>19274</v>
      </c>
      <c r="C953" s="13" t="s">
        <v>1054</v>
      </c>
      <c r="D953" s="82" t="s">
        <v>16</v>
      </c>
      <c r="E953" s="47" t="s">
        <v>15</v>
      </c>
      <c r="F953" s="13">
        <v>0</v>
      </c>
      <c r="G953" s="70">
        <v>66</v>
      </c>
      <c r="H953" s="51">
        <f>IF(LEFT(E953,2)="DH",1,IF(LEFT(E953,2)="CA",2,IF(LEFT(E953,2)="1B",3,IF(LEFT(E953,2)="2B",4,IF(LEFT(E953,2)="3B",5,IF(LEFT(E953,2)="SS",6,IF(LEFT(E953,2)="LF",7,IF(LEFT(E953,2)="CF",8,IF(LEFT(E953,2)="RF",9,IF(LEFT(E953,2)="SP",10,IF(LEFT(E953,2)="RP",11,12)))))))))))</f>
        <v>11</v>
      </c>
      <c r="I953" s="53">
        <f>IF($G953="NC","NC",IF(OR(LEFT(E953,2)="RP",LEFT(E953,2)="SP"),ROUNDDOWN($G953*1.05,0)+IF($G953*1.05-ROUNDDOWN($G953*1.05,0)&gt;=2/3,2/3,IF($G953*1.05-ROUNDDOWN($G953*1.05,0)&gt;=1/3,1/3,0)),ROUNDDOWN($G953*1.05,0)))</f>
        <v>69</v>
      </c>
      <c r="J953" s="56"/>
      <c r="K953" s="48"/>
      <c r="L953" s="50"/>
      <c r="O953" s="46" t="str">
        <f>D953</f>
        <v>TEA</v>
      </c>
    </row>
    <row r="954" spans="1:16" x14ac:dyDescent="0.2">
      <c r="A954" s="55" t="s">
        <v>164</v>
      </c>
      <c r="B954" s="78">
        <v>19804</v>
      </c>
      <c r="C954" s="13" t="s">
        <v>1142</v>
      </c>
      <c r="D954" s="76" t="str">
        <f>P954</f>
        <v>BAA/TBA</v>
      </c>
      <c r="E954" s="47" t="s">
        <v>15</v>
      </c>
      <c r="F954" s="13">
        <v>0</v>
      </c>
      <c r="G954" s="70">
        <v>68.66</v>
      </c>
      <c r="H954" s="47">
        <f>IF(LEFT(E954,2)="DH",1,IF(LEFT(E954,2)="CA",2,IF(LEFT(E954,2)="1B",3,IF(LEFT(E954,2)="2B",4,IF(LEFT(E954,2)="3B",5,IF(LEFT(E954,2)="SS",6,IF(LEFT(E954,2)="LF",7,IF(LEFT(E954,2)="CF",8,IF(LEFT(E954,2)="RF",9,IF(LEFT(E954,2)="SP",10,IF(LEFT(E954,2)="RP",11,12)))))))))))</f>
        <v>11</v>
      </c>
      <c r="I954" s="53">
        <f>IF($G954="NC","NC",IF(OR(LEFT(E954,2)="RP",LEFT(E954,2)="SP"),ROUNDDOWN($G954*1.05,0)+IF($G954*1.05-ROUNDDOWN($G954*1.05,0)&gt;=2/3,2/3,IF($G954*1.05-ROUNDDOWN($G954*1.05,0)&gt;=1/3,1/3,0)),ROUNDDOWN($G954*1.05,0)))</f>
        <v>72</v>
      </c>
      <c r="J954" s="56"/>
      <c r="K954" s="49"/>
      <c r="L954" s="50"/>
      <c r="O954" s="46" t="str">
        <f>D954</f>
        <v>BAA/TBA</v>
      </c>
      <c r="P954" s="46" t="s">
        <v>372</v>
      </c>
    </row>
    <row r="955" spans="1:16" x14ac:dyDescent="0.2">
      <c r="A955" s="55" t="s">
        <v>164</v>
      </c>
      <c r="B955" s="78">
        <v>20116</v>
      </c>
      <c r="C955" s="13" t="s">
        <v>1201</v>
      </c>
      <c r="D955" s="82" t="s">
        <v>140</v>
      </c>
      <c r="E955" s="47" t="s">
        <v>15</v>
      </c>
      <c r="F955" s="13">
        <v>0</v>
      </c>
      <c r="G955" s="70">
        <v>60.33</v>
      </c>
      <c r="H955" s="51">
        <f>IF(LEFT(E955,2)="DH",1,IF(LEFT(E955,2)="CA",2,IF(LEFT(E955,2)="1B",3,IF(LEFT(E955,2)="2B",4,IF(LEFT(E955,2)="3B",5,IF(LEFT(E955,2)="SS",6,IF(LEFT(E955,2)="LF",7,IF(LEFT(E955,2)="CF",8,IF(LEFT(E955,2)="RF",9,IF(LEFT(E955,2)="SP",10,IF(LEFT(E955,2)="RP",11,12)))))))))))</f>
        <v>11</v>
      </c>
      <c r="I955" s="53">
        <f>IF($G955="NC","NC",IF(OR(LEFT(E955,2)="RP",LEFT(E955,2)="SP"),ROUNDDOWN($G955*1.05,0)+IF($G955*1.05-ROUNDDOWN($G955*1.05,0)&gt;=2/3,2/3,IF($G955*1.05-ROUNDDOWN($G955*1.05,0)&gt;=1/3,1/3,0)),ROUNDDOWN($G955*1.05,0)))</f>
        <v>63.333333333333336</v>
      </c>
      <c r="J955" s="56"/>
      <c r="K955" s="48"/>
      <c r="L955" s="50"/>
      <c r="O955" s="46" t="str">
        <f>D955</f>
        <v>MMN</v>
      </c>
    </row>
    <row r="956" spans="1:16" x14ac:dyDescent="0.2">
      <c r="A956" s="55" t="s">
        <v>164</v>
      </c>
      <c r="B956" s="78">
        <v>23237</v>
      </c>
      <c r="C956" s="13" t="s">
        <v>1440</v>
      </c>
      <c r="D956" s="82" t="s">
        <v>64</v>
      </c>
      <c r="E956" s="47" t="s">
        <v>15</v>
      </c>
      <c r="F956" s="13">
        <v>0</v>
      </c>
      <c r="G956" s="70">
        <v>61.33</v>
      </c>
      <c r="H956" s="47">
        <f>IF(LEFT(E956,2)="DH",1,IF(LEFT(E956,2)="CA",2,IF(LEFT(E956,2)="1B",3,IF(LEFT(E956,2)="2B",4,IF(LEFT(E956,2)="3B",5,IF(LEFT(E956,2)="SS",6,IF(LEFT(E956,2)="LF",7,IF(LEFT(E956,2)="CF",8,IF(LEFT(E956,2)="RF",9,IF(LEFT(E956,2)="SP",10,IF(LEFT(E956,2)="RP",11,12)))))))))))</f>
        <v>11</v>
      </c>
      <c r="I956" s="53">
        <f>IF($G956="NC","NC",IF(OR(LEFT(E956,2)="RP",LEFT(E956,2)="SP"),ROUNDDOWN($G956*1.05,0)+IF($G956*1.05-ROUNDDOWN($G956*1.05,0)&gt;=2/3,2/3,IF($G956*1.05-ROUNDDOWN($G956*1.05,0)&gt;=1/3,1/3,0)),ROUNDDOWN($G956*1.05,0)))</f>
        <v>64.333333333333329</v>
      </c>
      <c r="J956" s="56"/>
      <c r="K956" s="49"/>
      <c r="L956" s="50"/>
      <c r="O956" s="46" t="str">
        <f>D956</f>
        <v>CON</v>
      </c>
    </row>
    <row r="957" spans="1:16" x14ac:dyDescent="0.2">
      <c r="A957" s="55" t="s">
        <v>164</v>
      </c>
      <c r="B957" s="78">
        <v>26215</v>
      </c>
      <c r="C957" s="13" t="s">
        <v>1676</v>
      </c>
      <c r="D957" s="82" t="s">
        <v>14</v>
      </c>
      <c r="E957" s="47" t="s">
        <v>15</v>
      </c>
      <c r="F957" s="13">
        <v>0</v>
      </c>
      <c r="G957" s="70">
        <v>73.33</v>
      </c>
      <c r="H957" s="51">
        <f>IF(LEFT(E957,2)="DH",1,IF(LEFT(E957,2)="CA",2,IF(LEFT(E957,2)="1B",3,IF(LEFT(E957,2)="2B",4,IF(LEFT(E957,2)="3B",5,IF(LEFT(E957,2)="SS",6,IF(LEFT(E957,2)="LF",7,IF(LEFT(E957,2)="CF",8,IF(LEFT(E957,2)="RF",9,IF(LEFT(E957,2)="SP",10,IF(LEFT(E957,2)="RP",11,12)))))))))))</f>
        <v>11</v>
      </c>
      <c r="I957" s="53">
        <f>IF($G957="NC","NC",IF(OR(LEFT(E957,2)="RP",LEFT(E957,2)="SP"),ROUNDDOWN($G957*1.05,0)+IF($G957*1.05-ROUNDDOWN($G957*1.05,0)&gt;=2/3,2/3,IF($G957*1.05-ROUNDDOWN($G957*1.05,0)&gt;=1/3,1/3,0)),ROUNDDOWN($G957*1.05,0)))</f>
        <v>76.666666666666671</v>
      </c>
      <c r="J957" s="56"/>
      <c r="K957" s="48"/>
      <c r="L957" s="50"/>
      <c r="O957" s="46" t="str">
        <f>D957</f>
        <v>WAN</v>
      </c>
    </row>
    <row r="958" spans="1:16" x14ac:dyDescent="0.2">
      <c r="A958" s="55" t="s">
        <v>164</v>
      </c>
      <c r="B958" s="78">
        <v>26790</v>
      </c>
      <c r="C958" s="13" t="s">
        <v>1728</v>
      </c>
      <c r="D958" s="82" t="s">
        <v>64</v>
      </c>
      <c r="E958" s="47" t="s">
        <v>15</v>
      </c>
      <c r="F958" s="13">
        <v>0</v>
      </c>
      <c r="G958" s="70">
        <v>58.66</v>
      </c>
      <c r="H958" s="51">
        <f>IF(LEFT(E958,2)="DH",1,IF(LEFT(E958,2)="CA",2,IF(LEFT(E958,2)="1B",3,IF(LEFT(E958,2)="2B",4,IF(LEFT(E958,2)="3B",5,IF(LEFT(E958,2)="SS",6,IF(LEFT(E958,2)="LF",7,IF(LEFT(E958,2)="CF",8,IF(LEFT(E958,2)="RF",9,IF(LEFT(E958,2)="SP",10,IF(LEFT(E958,2)="RP",11,12)))))))))))</f>
        <v>11</v>
      </c>
      <c r="I958" s="53">
        <f>IF($G958="NC","NC",IF(OR(LEFT(E958,2)="RP",LEFT(E958,2)="SP"),ROUNDDOWN($G958*1.05,0)+IF($G958*1.05-ROUNDDOWN($G958*1.05,0)&gt;=2/3,2/3,IF($G958*1.05-ROUNDDOWN($G958*1.05,0)&gt;=1/3,1/3,0)),ROUNDDOWN($G958*1.05,0)))</f>
        <v>61.333333333333336</v>
      </c>
      <c r="J958" s="56"/>
      <c r="K958" s="48"/>
      <c r="L958" s="50"/>
      <c r="O958" s="46" t="str">
        <f>D958</f>
        <v>CON</v>
      </c>
    </row>
    <row r="959" spans="1:16" x14ac:dyDescent="0.2">
      <c r="A959" s="55" t="s">
        <v>164</v>
      </c>
      <c r="B959" s="78">
        <v>31553</v>
      </c>
      <c r="C959" s="13" t="s">
        <v>1992</v>
      </c>
      <c r="D959" s="82" t="s">
        <v>120</v>
      </c>
      <c r="E959" s="47" t="s">
        <v>15</v>
      </c>
      <c r="F959" s="13">
        <v>0</v>
      </c>
      <c r="G959" s="70">
        <v>52.66</v>
      </c>
      <c r="H959" s="47">
        <f>IF(LEFT(E959,2)="DH",1,IF(LEFT(E959,2)="CA",2,IF(LEFT(E959,2)="1B",3,IF(LEFT(E959,2)="2B",4,IF(LEFT(E959,2)="3B",5,IF(LEFT(E959,2)="SS",6,IF(LEFT(E959,2)="LF",7,IF(LEFT(E959,2)="CF",8,IF(LEFT(E959,2)="RF",9,IF(LEFT(E959,2)="SP",10,IF(LEFT(E959,2)="RP",11,12)))))))))))</f>
        <v>11</v>
      </c>
      <c r="I959" s="53">
        <f>IF($G959="NC","NC",IF(OR(LEFT(E959,2)="RP",LEFT(E959,2)="SP"),ROUNDDOWN($G959*1.05,0)+IF($G959*1.05-ROUNDDOWN($G959*1.05,0)&gt;=2/3,2/3,IF($G959*1.05-ROUNDDOWN($G959*1.05,0)&gt;=1/3,1/3,0)),ROUNDDOWN($G959*1.05,0)))</f>
        <v>55</v>
      </c>
      <c r="J959" s="56"/>
      <c r="K959" s="49"/>
      <c r="L959" s="50"/>
      <c r="O959" s="46" t="str">
        <f>D959</f>
        <v>TOA</v>
      </c>
    </row>
    <row r="960" spans="1:16" x14ac:dyDescent="0.2">
      <c r="A960" s="55" t="s">
        <v>164</v>
      </c>
      <c r="B960" s="78">
        <v>31972</v>
      </c>
      <c r="C960" s="13" t="s">
        <v>2039</v>
      </c>
      <c r="D960" s="82" t="s">
        <v>14</v>
      </c>
      <c r="E960" s="51" t="s">
        <v>528</v>
      </c>
      <c r="F960" s="13">
        <v>19</v>
      </c>
      <c r="G960" s="70">
        <v>130.66</v>
      </c>
      <c r="H960" s="51">
        <f>IF(LEFT(E960,2)="DH",1,IF(LEFT(E960,2)="CA",2,IF(LEFT(E960,2)="1B",3,IF(LEFT(E960,2)="2B",4,IF(LEFT(E960,2)="3B",5,IF(LEFT(E960,2)="SS",6,IF(LEFT(E960,2)="LF",7,IF(LEFT(E960,2)="CF",8,IF(LEFT(E960,2)="RF",9,IF(LEFT(E960,2)="SP",10,IF(LEFT(E960,2)="RP",11,12)))))))))))</f>
        <v>11</v>
      </c>
      <c r="I960" s="53">
        <f>IF($G960="NC","NC",IF(OR(LEFT(E960,2)="RP",LEFT(E960,2)="SP"),ROUNDDOWN($G960*1.05,0)+IF($G960*1.05-ROUNDDOWN($G960*1.05,0)&gt;=2/3,2/3,IF($G960*1.05-ROUNDDOWN($G960*1.05,0)&gt;=1/3,1/3,0)),ROUNDDOWN($G960*1.05,0)))</f>
        <v>137</v>
      </c>
      <c r="J960" s="56"/>
      <c r="K960" s="48"/>
      <c r="L960" s="50"/>
      <c r="O960" s="46" t="str">
        <f>D960</f>
        <v>WAN</v>
      </c>
    </row>
    <row r="961" spans="1:15" x14ac:dyDescent="0.2">
      <c r="A961" s="55" t="s">
        <v>164</v>
      </c>
      <c r="B961" s="78">
        <v>33826</v>
      </c>
      <c r="C961" s="13" t="s">
        <v>2075</v>
      </c>
      <c r="D961" s="82" t="s">
        <v>11</v>
      </c>
      <c r="E961" s="47" t="s">
        <v>15</v>
      </c>
      <c r="F961" s="13">
        <v>0</v>
      </c>
      <c r="G961" s="70">
        <v>63.33</v>
      </c>
      <c r="H961" s="47">
        <f>IF(LEFT(E961,2)="DH",1,IF(LEFT(E961,2)="CA",2,IF(LEFT(E961,2)="1B",3,IF(LEFT(E961,2)="2B",4,IF(LEFT(E961,2)="3B",5,IF(LEFT(E961,2)="SS",6,IF(LEFT(E961,2)="LF",7,IF(LEFT(E961,2)="CF",8,IF(LEFT(E961,2)="RF",9,IF(LEFT(E961,2)="SP",10,IF(LEFT(E961,2)="RP",11,12)))))))))))</f>
        <v>11</v>
      </c>
      <c r="I961" s="53">
        <f>IF($G961="NC","NC",IF(OR(LEFT(E961,2)="RP",LEFT(E961,2)="SP"),ROUNDDOWN($G961*1.05,0)+IF($G961*1.05-ROUNDDOWN($G961*1.05,0)&gt;=2/3,2/3,IF($G961*1.05-ROUNDDOWN($G961*1.05,0)&gt;=1/3,1/3,0)),ROUNDDOWN($G961*1.05,0)))</f>
        <v>66.333333333333329</v>
      </c>
      <c r="J961" s="56"/>
      <c r="K961" s="48"/>
      <c r="L961" s="50"/>
      <c r="O961" s="46" t="str">
        <f>D961</f>
        <v>SDN</v>
      </c>
    </row>
    <row r="962" spans="1:15" ht="15.75" x14ac:dyDescent="0.2">
      <c r="A962" s="55" t="s">
        <v>164</v>
      </c>
      <c r="B962" s="80">
        <v>21483</v>
      </c>
      <c r="C962" s="13" t="s">
        <v>1297</v>
      </c>
      <c r="D962" s="83" t="s">
        <v>73</v>
      </c>
      <c r="E962" s="44"/>
      <c r="F962" s="44"/>
      <c r="G962" s="71" t="s">
        <v>138</v>
      </c>
      <c r="H962" s="44">
        <v>12</v>
      </c>
      <c r="I962" s="53" t="str">
        <f>IF($G962="NC","NC",IF(OR(LEFT(E962,2)="RP",LEFT(E962,2)="SP"),ROUNDDOWN($G962*1.05,0)+IF($G962*1.05-ROUNDDOWN($G962*1.05,0)&gt;=2/3,2/3,IF($G962*1.05-ROUNDDOWN($G962*1.05,0)&gt;=1/3,1/3,0)),ROUNDDOWN($G962*1.05,0)))</f>
        <v>NC</v>
      </c>
      <c r="J962" s="76"/>
      <c r="K962" s="44"/>
      <c r="L962" s="44"/>
      <c r="O962" s="46" t="str">
        <f>D964</f>
        <v>CON</v>
      </c>
    </row>
    <row r="963" spans="1:15" x14ac:dyDescent="0.2">
      <c r="A963" s="55"/>
      <c r="B963" s="55">
        <v>13590</v>
      </c>
      <c r="C963" s="13" t="s">
        <v>723</v>
      </c>
      <c r="D963" s="84" t="s">
        <v>22</v>
      </c>
      <c r="E963" s="47" t="s">
        <v>106</v>
      </c>
      <c r="F963" s="48"/>
      <c r="G963" s="69">
        <v>70</v>
      </c>
      <c r="H963" s="47">
        <f>IF(LEFT(E963,2)="DH",1,IF(LEFT(E963,2)="CA",2,IF(LEFT(E963,2)="1B",3,IF(LEFT(E963,2)="2B",4,IF(LEFT(E963,2)="3B",5,IF(LEFT(E963,2)="SS",6,IF(LEFT(E963,2)="LF",7,IF(LEFT(E963,2)="CF",8,IF(LEFT(E963,2)="RF",9,IF(LEFT(E963,2)="SP",10,IF(LEFT(E963,2)="RP",11,12)))))))))))</f>
        <v>1</v>
      </c>
      <c r="I963" s="53">
        <f>IF($G963="NC","NC",IF(OR(LEFT(E963,2)="RP",LEFT(E963,2)="SP"),ROUNDDOWN($G963*1.05,0)+IF($G963*1.05-ROUNDDOWN($G963*1.05,0)&gt;=2/3,2/3,IF($G963*1.05-ROUNDDOWN($G963*1.05,0)&gt;=1/3,1/3,0)),ROUNDDOWN($G963*1.05,0)))</f>
        <v>73</v>
      </c>
      <c r="J963" s="56"/>
      <c r="K963" s="49"/>
      <c r="L963" s="50"/>
      <c r="O963" s="46" t="str">
        <f>D963</f>
        <v>NYN</v>
      </c>
    </row>
    <row r="964" spans="1:15" x14ac:dyDescent="0.2">
      <c r="A964" s="55"/>
      <c r="B964" s="55">
        <v>15429</v>
      </c>
      <c r="C964" s="13" t="s">
        <v>811</v>
      </c>
      <c r="D964" s="84" t="s">
        <v>64</v>
      </c>
      <c r="E964" s="47" t="s">
        <v>106</v>
      </c>
      <c r="F964" s="48"/>
      <c r="G964" s="69">
        <v>39</v>
      </c>
      <c r="H964" s="47">
        <f>IF(LEFT(E964,2)="DH",1,IF(LEFT(E964,2)="CA",2,IF(LEFT(E964,2)="1B",3,IF(LEFT(E964,2)="2B",4,IF(LEFT(E964,2)="3B",5,IF(LEFT(E964,2)="SS",6,IF(LEFT(E964,2)="LF",7,IF(LEFT(E964,2)="CF",8,IF(LEFT(E964,2)="RF",9,IF(LEFT(E964,2)="SP",10,IF(LEFT(E964,2)="RP",11,12)))))))))))</f>
        <v>1</v>
      </c>
      <c r="I964" s="53">
        <f>IF($G964="NC","NC",IF(OR(LEFT(E964,2)="RP",LEFT(E964,2)="SP"),ROUNDDOWN($G964*1.05,0)+IF($G964*1.05-ROUNDDOWN($G964*1.05,0)&gt;=2/3,2/3,IF($G964*1.05-ROUNDDOWN($G964*1.05,0)&gt;=1/3,1/3,0)),ROUNDDOWN($G964*1.05,0)))</f>
        <v>40</v>
      </c>
      <c r="J964" s="56"/>
      <c r="K964" s="49"/>
      <c r="L964" s="50"/>
      <c r="O964" s="46" t="str">
        <f>D964</f>
        <v>CON</v>
      </c>
    </row>
    <row r="965" spans="1:15" x14ac:dyDescent="0.2">
      <c r="A965" s="55"/>
      <c r="B965" s="55">
        <v>19252</v>
      </c>
      <c r="C965" s="13" t="s">
        <v>1049</v>
      </c>
      <c r="D965" s="84" t="s">
        <v>24</v>
      </c>
      <c r="E965" s="47" t="s">
        <v>106</v>
      </c>
      <c r="F965" s="48"/>
      <c r="G965" s="69">
        <v>69</v>
      </c>
      <c r="H965" s="47">
        <f>IF(LEFT(E965,2)="DH",1,IF(LEFT(E965,2)="CA",2,IF(LEFT(E965,2)="1B",3,IF(LEFT(E965,2)="2B",4,IF(LEFT(E965,2)="3B",5,IF(LEFT(E965,2)="SS",6,IF(LEFT(E965,2)="LF",7,IF(LEFT(E965,2)="CF",8,IF(LEFT(E965,2)="RF",9,IF(LEFT(E965,2)="SP",10,IF(LEFT(E965,2)="RP",11,12)))))))))))</f>
        <v>1</v>
      </c>
      <c r="I965" s="53">
        <f>IF($G965="NC","NC",IF(OR(LEFT(E965,2)="RP",LEFT(E965,2)="SP"),ROUNDDOWN($G965*1.05,0)+IF($G965*1.05-ROUNDDOWN($G965*1.05,0)&gt;=2/3,2/3,IF($G965*1.05-ROUNDDOWN($G965*1.05,0)&gt;=1/3,1/3,0)),ROUNDDOWN($G965*1.05,0)))</f>
        <v>72</v>
      </c>
      <c r="J965" s="56"/>
      <c r="K965" s="49"/>
      <c r="L965" s="50"/>
      <c r="O965" s="46" t="str">
        <f>D965</f>
        <v>KCA</v>
      </c>
    </row>
    <row r="966" spans="1:15" x14ac:dyDescent="0.2">
      <c r="A966" s="55"/>
      <c r="B966" s="55">
        <v>19384</v>
      </c>
      <c r="C966" s="13" t="s">
        <v>1085</v>
      </c>
      <c r="D966" s="84" t="s">
        <v>11</v>
      </c>
      <c r="E966" s="47" t="s">
        <v>106</v>
      </c>
      <c r="F966" s="48"/>
      <c r="G966" s="69">
        <v>41</v>
      </c>
      <c r="H966" s="47">
        <f>IF(LEFT(E966,2)="DH",1,IF(LEFT(E966,2)="CA",2,IF(LEFT(E966,2)="1B",3,IF(LEFT(E966,2)="2B",4,IF(LEFT(E966,2)="3B",5,IF(LEFT(E966,2)="SS",6,IF(LEFT(E966,2)="LF",7,IF(LEFT(E966,2)="CF",8,IF(LEFT(E966,2)="RF",9,IF(LEFT(E966,2)="SP",10,IF(LEFT(E966,2)="RP",11,12)))))))))))</f>
        <v>1</v>
      </c>
      <c r="I966" s="53">
        <f>IF($G966="NC","NC",IF(OR(LEFT(E966,2)="RP",LEFT(E966,2)="SP"),ROUNDDOWN($G966*1.05,0)+IF($G966*1.05-ROUNDDOWN($G966*1.05,0)&gt;=2/3,2/3,IF($G966*1.05-ROUNDDOWN($G966*1.05,0)&gt;=1/3,1/3,0)),ROUNDDOWN($G966*1.05,0)))</f>
        <v>43</v>
      </c>
      <c r="J966" s="56"/>
      <c r="K966" s="49"/>
      <c r="L966" s="50"/>
      <c r="O966" s="46" t="str">
        <f>D966</f>
        <v>SDN</v>
      </c>
    </row>
    <row r="967" spans="1:15" x14ac:dyDescent="0.2">
      <c r="A967" s="55"/>
      <c r="B967" s="55">
        <v>20404</v>
      </c>
      <c r="C967" s="13" t="s">
        <v>1234</v>
      </c>
      <c r="D967" s="84" t="s">
        <v>22</v>
      </c>
      <c r="E967" s="47" t="s">
        <v>106</v>
      </c>
      <c r="F967" s="48"/>
      <c r="G967" s="69">
        <v>43</v>
      </c>
      <c r="H967" s="47">
        <f>IF(LEFT(E967,2)="DH",1,IF(LEFT(E967,2)="CA",2,IF(LEFT(E967,2)="1B",3,IF(LEFT(E967,2)="2B",4,IF(LEFT(E967,2)="3B",5,IF(LEFT(E967,2)="SS",6,IF(LEFT(E967,2)="LF",7,IF(LEFT(E967,2)="CF",8,IF(LEFT(E967,2)="RF",9,IF(LEFT(E967,2)="SP",10,IF(LEFT(E967,2)="RP",11,12)))))))))))</f>
        <v>1</v>
      </c>
      <c r="I967" s="53">
        <f>IF($G967="NC","NC",IF(OR(LEFT(E967,2)="RP",LEFT(E967,2)="SP"),ROUNDDOWN($G967*1.05,0)+IF($G967*1.05-ROUNDDOWN($G967*1.05,0)&gt;=2/3,2/3,IF($G967*1.05-ROUNDDOWN($G967*1.05,0)&gt;=1/3,1/3,0)),ROUNDDOWN($G967*1.05,0)))</f>
        <v>45</v>
      </c>
      <c r="J967" s="56"/>
      <c r="K967" s="49"/>
      <c r="L967" s="50"/>
      <c r="O967" s="46" t="str">
        <f>D967</f>
        <v>NYN</v>
      </c>
    </row>
    <row r="968" spans="1:15" x14ac:dyDescent="0.2">
      <c r="A968" s="55"/>
      <c r="B968" s="55">
        <v>21497</v>
      </c>
      <c r="C968" s="13" t="s">
        <v>1301</v>
      </c>
      <c r="D968" s="84" t="s">
        <v>19</v>
      </c>
      <c r="E968" s="47" t="s">
        <v>106</v>
      </c>
      <c r="F968" s="48"/>
      <c r="G968" s="69">
        <v>34</v>
      </c>
      <c r="H968" s="47">
        <f>IF(LEFT(E968,2)="DH",1,IF(LEFT(E968,2)="CA",2,IF(LEFT(E968,2)="1B",3,IF(LEFT(E968,2)="2B",4,IF(LEFT(E968,2)="3B",5,IF(LEFT(E968,2)="SS",6,IF(LEFT(E968,2)="LF",7,IF(LEFT(E968,2)="CF",8,IF(LEFT(E968,2)="RF",9,IF(LEFT(E968,2)="SP",10,IF(LEFT(E968,2)="RP",11,12)))))))))))</f>
        <v>1</v>
      </c>
      <c r="I968" s="53">
        <f>IF($G968="NC","NC",IF(OR(LEFT(E968,2)="RP",LEFT(E968,2)="SP"),ROUNDDOWN($G968*1.05,0)+IF($G968*1.05-ROUNDDOWN($G968*1.05,0)&gt;=2/3,2/3,IF($G968*1.05-ROUNDDOWN($G968*1.05,0)&gt;=1/3,1/3,0)),ROUNDDOWN($G968*1.05,0)))</f>
        <v>35</v>
      </c>
      <c r="J968" s="56"/>
      <c r="K968" s="48"/>
      <c r="L968" s="50"/>
      <c r="O968" s="46" t="str">
        <f>D968</f>
        <v>SLN</v>
      </c>
    </row>
    <row r="969" spans="1:15" x14ac:dyDescent="0.2">
      <c r="A969" s="55"/>
      <c r="B969" s="55">
        <v>21635</v>
      </c>
      <c r="C969" s="13" t="s">
        <v>1327</v>
      </c>
      <c r="D969" s="84" t="s">
        <v>63</v>
      </c>
      <c r="E969" s="47" t="s">
        <v>106</v>
      </c>
      <c r="F969" s="48"/>
      <c r="G969" s="69">
        <v>54</v>
      </c>
      <c r="H969" s="47">
        <f>IF(LEFT(E969,2)="DH",1,IF(LEFT(E969,2)="CA",2,IF(LEFT(E969,2)="1B",3,IF(LEFT(E969,2)="2B",4,IF(LEFT(E969,2)="3B",5,IF(LEFT(E969,2)="SS",6,IF(LEFT(E969,2)="LF",7,IF(LEFT(E969,2)="CF",8,IF(LEFT(E969,2)="RF",9,IF(LEFT(E969,2)="SP",10,IF(LEFT(E969,2)="RP",11,12)))))))))))</f>
        <v>1</v>
      </c>
      <c r="I969" s="53">
        <f>IF($G969="NC","NC",IF(OR(LEFT(E969,2)="RP",LEFT(E969,2)="SP"),ROUNDDOWN($G969*1.05,0)+IF($G969*1.05-ROUNDDOWN($G969*1.05,0)&gt;=2/3,2/3,IF($G969*1.05-ROUNDDOWN($G969*1.05,0)&gt;=1/3,1/3,0)),ROUNDDOWN($G969*1.05,0)))</f>
        <v>56</v>
      </c>
      <c r="J969" s="56"/>
      <c r="K969" s="49"/>
      <c r="L969" s="50"/>
      <c r="O969" s="46" t="str">
        <f>D969</f>
        <v>CHA</v>
      </c>
    </row>
    <row r="970" spans="1:15" x14ac:dyDescent="0.2">
      <c r="A970" s="55"/>
      <c r="B970" s="55">
        <v>22217</v>
      </c>
      <c r="C970" s="13" t="s">
        <v>1376</v>
      </c>
      <c r="D970" s="84" t="s">
        <v>11</v>
      </c>
      <c r="E970" s="47" t="s">
        <v>106</v>
      </c>
      <c r="F970" s="48"/>
      <c r="G970" s="69">
        <v>21</v>
      </c>
      <c r="H970" s="47">
        <f>IF(LEFT(E970,2)="DH",1,IF(LEFT(E970,2)="CA",2,IF(LEFT(E970,2)="1B",3,IF(LEFT(E970,2)="2B",4,IF(LEFT(E970,2)="3B",5,IF(LEFT(E970,2)="SS",6,IF(LEFT(E970,2)="LF",7,IF(LEFT(E970,2)="CF",8,IF(LEFT(E970,2)="RF",9,IF(LEFT(E970,2)="SP",10,IF(LEFT(E970,2)="RP",11,12)))))))))))</f>
        <v>1</v>
      </c>
      <c r="I970" s="53">
        <f>IF($G970="NC","NC",IF(OR(LEFT(E970,2)="RP",LEFT(E970,2)="SP"),ROUNDDOWN($G970*1.05,0)+IF($G970*1.05-ROUNDDOWN($G970*1.05,0)&gt;=2/3,2/3,IF($G970*1.05-ROUNDDOWN($G970*1.05,0)&gt;=1/3,1/3,0)),ROUNDDOWN($G970*1.05,0)))</f>
        <v>22</v>
      </c>
      <c r="J970" s="56"/>
      <c r="K970" s="49"/>
      <c r="L970" s="50"/>
      <c r="O970" s="46" t="str">
        <f>D970</f>
        <v>SDN</v>
      </c>
    </row>
    <row r="971" spans="1:15" x14ac:dyDescent="0.2">
      <c r="A971" s="55"/>
      <c r="B971" s="55">
        <v>23250</v>
      </c>
      <c r="C971" s="13" t="s">
        <v>1441</v>
      </c>
      <c r="D971" s="84" t="s">
        <v>23</v>
      </c>
      <c r="E971" s="47" t="s">
        <v>106</v>
      </c>
      <c r="F971" s="48"/>
      <c r="G971" s="69">
        <v>1</v>
      </c>
      <c r="H971" s="47">
        <f>IF(LEFT(E971,2)="DH",1,IF(LEFT(E971,2)="CA",2,IF(LEFT(E971,2)="1B",3,IF(LEFT(E971,2)="2B",4,IF(LEFT(E971,2)="3B",5,IF(LEFT(E971,2)="SS",6,IF(LEFT(E971,2)="LF",7,IF(LEFT(E971,2)="CF",8,IF(LEFT(E971,2)="RF",9,IF(LEFT(E971,2)="SP",10,IF(LEFT(E971,2)="RP",11,12)))))))))))</f>
        <v>1</v>
      </c>
      <c r="I971" s="53">
        <f>IF($G971="NC","NC",IF(OR(LEFT(E971,2)="RP",LEFT(E971,2)="SP"),ROUNDDOWN($G971*1.05,0)+IF($G971*1.05-ROUNDDOWN($G971*1.05,0)&gt;=2/3,2/3,IF($G971*1.05-ROUNDDOWN($G971*1.05,0)&gt;=1/3,1/3,0)),ROUNDDOWN($G971*1.05,0)))</f>
        <v>1</v>
      </c>
      <c r="J971" s="56"/>
      <c r="K971" s="49"/>
      <c r="L971" s="50"/>
      <c r="O971" s="46" t="str">
        <f>D971</f>
        <v>BAA</v>
      </c>
    </row>
    <row r="972" spans="1:15" x14ac:dyDescent="0.2">
      <c r="A972" s="55"/>
      <c r="B972" s="55">
        <v>28820</v>
      </c>
      <c r="C972" s="13" t="s">
        <v>1849</v>
      </c>
      <c r="D972" s="84" t="s">
        <v>68</v>
      </c>
      <c r="E972" s="51" t="s">
        <v>106</v>
      </c>
      <c r="F972" s="52"/>
      <c r="G972" s="69">
        <v>57</v>
      </c>
      <c r="H972" s="51">
        <f>IF(LEFT(E972,2)="DH",1,IF(LEFT(E972,2)="CA",2,IF(LEFT(E972,2)="1B",3,IF(LEFT(E972,2)="2B",4,IF(LEFT(E972,2)="3B",5,IF(LEFT(E972,2)="SS",6,IF(LEFT(E972,2)="LF",7,IF(LEFT(E972,2)="CF",8,IF(LEFT(E972,2)="RF",9,IF(LEFT(E972,2)="SP",10,IF(LEFT(E972,2)="RP",11,12)))))))))))</f>
        <v>1</v>
      </c>
      <c r="I972" s="53">
        <f>IF($G972="NC","NC",IF(OR(LEFT(E972,2)="RP",LEFT(E972,2)="SP"),ROUNDDOWN($G972*1.05,0)+IF($G972*1.05-ROUNDDOWN($G972*1.05,0)&gt;=2/3,2/3,IF($G972*1.05-ROUNDDOWN($G972*1.05,0)&gt;=1/3,1/3,0)),ROUNDDOWN($G972*1.05,0)))</f>
        <v>59</v>
      </c>
      <c r="J972" s="56"/>
      <c r="K972" s="48"/>
      <c r="L972" s="50"/>
      <c r="O972" s="46" t="str">
        <f>D972</f>
        <v>CHN</v>
      </c>
    </row>
    <row r="973" spans="1:15" x14ac:dyDescent="0.2">
      <c r="A973" s="55"/>
      <c r="B973" s="55">
        <v>5273</v>
      </c>
      <c r="C973" s="13" t="s">
        <v>556</v>
      </c>
      <c r="D973" s="84" t="s">
        <v>17</v>
      </c>
      <c r="E973" s="47" t="s">
        <v>165</v>
      </c>
      <c r="F973" s="48"/>
      <c r="G973" s="69">
        <v>12</v>
      </c>
      <c r="H973" s="47">
        <f>IF(LEFT(E973,2)="DH",1,IF(LEFT(E973,2)="CA",2,IF(LEFT(E973,2)="1B",3,IF(LEFT(E973,2)="2B",4,IF(LEFT(E973,2)="3B",5,IF(LEFT(E973,2)="SS",6,IF(LEFT(E973,2)="LF",7,IF(LEFT(E973,2)="CF",8,IF(LEFT(E973,2)="RF",9,IF(LEFT(E973,2)="SP",10,IF(LEFT(E973,2)="RP",11,12)))))))))))</f>
        <v>2</v>
      </c>
      <c r="I973" s="53">
        <f>IF($G973="NC","NC",IF(OR(LEFT(E973,2)="RP",LEFT(E973,2)="SP"),ROUNDDOWN($G973*1.05,0)+IF($G973*1.05-ROUNDDOWN($G973*1.05,0)&gt;=2/3,2/3,IF($G973*1.05-ROUNDDOWN($G973*1.05,0)&gt;=1/3,1/3,0)),ROUNDDOWN($G973*1.05,0)))</f>
        <v>12</v>
      </c>
      <c r="J973" s="56"/>
      <c r="K973" s="49"/>
      <c r="L973" s="50"/>
      <c r="O973" s="46" t="str">
        <f>D973</f>
        <v>ATN</v>
      </c>
    </row>
    <row r="974" spans="1:15" x14ac:dyDescent="0.2">
      <c r="A974" s="55"/>
      <c r="B974" s="55">
        <v>10200</v>
      </c>
      <c r="C974" s="13" t="s">
        <v>603</v>
      </c>
      <c r="D974" s="84" t="s">
        <v>16</v>
      </c>
      <c r="E974" s="51" t="s">
        <v>165</v>
      </c>
      <c r="F974" s="48"/>
      <c r="G974" s="69">
        <v>13</v>
      </c>
      <c r="H974" s="51">
        <f>IF(LEFT(E974,2)="DH",1,IF(LEFT(E974,2)="CA",2,IF(LEFT(E974,2)="1B",3,IF(LEFT(E974,2)="2B",4,IF(LEFT(E974,2)="3B",5,IF(LEFT(E974,2)="SS",6,IF(LEFT(E974,2)="LF",7,IF(LEFT(E974,2)="CF",8,IF(LEFT(E974,2)="RF",9,IF(LEFT(E974,2)="SP",10,IF(LEFT(E974,2)="RP",11,12)))))))))))</f>
        <v>2</v>
      </c>
      <c r="I974" s="53">
        <f>IF($G974="NC","NC",IF(OR(LEFT(E974,2)="RP",LEFT(E974,2)="SP"),ROUNDDOWN($G974*1.05,0)+IF($G974*1.05-ROUNDDOWN($G974*1.05,0)&gt;=2/3,2/3,IF($G974*1.05-ROUNDDOWN($G974*1.05,0)&gt;=1/3,1/3,0)),ROUNDDOWN($G974*1.05,0)))</f>
        <v>13</v>
      </c>
      <c r="J974" s="56"/>
      <c r="K974" s="48"/>
      <c r="L974" s="50"/>
      <c r="O974" s="46" t="str">
        <f>D974</f>
        <v>TEA</v>
      </c>
    </row>
    <row r="975" spans="1:15" x14ac:dyDescent="0.2">
      <c r="A975" s="55"/>
      <c r="B975" s="55">
        <v>10655</v>
      </c>
      <c r="C975" s="13" t="s">
        <v>615</v>
      </c>
      <c r="D975" s="84" t="s">
        <v>140</v>
      </c>
      <c r="E975" s="48" t="s">
        <v>165</v>
      </c>
      <c r="F975" s="48"/>
      <c r="G975" s="69">
        <v>7</v>
      </c>
      <c r="H975" s="47">
        <f>IF(LEFT(E975,2)="DH",1,IF(LEFT(E975,2)="CA",2,IF(LEFT(E975,2)="1B",3,IF(LEFT(E975,2)="2B",4,IF(LEFT(E975,2)="3B",5,IF(LEFT(E975,2)="SS",6,IF(LEFT(E975,2)="LF",7,IF(LEFT(E975,2)="CF",8,IF(LEFT(E975,2)="RF",9,IF(LEFT(E975,2)="SP",10,IF(LEFT(E975,2)="RP",11,12)))))))))))</f>
        <v>2</v>
      </c>
      <c r="I975" s="53">
        <f>IF($G975="NC","NC",IF(OR(LEFT(E975,2)="RP",LEFT(E975,2)="SP"),ROUNDDOWN($G975*1.05,0)+IF($G975*1.05-ROUNDDOWN($G975*1.05,0)&gt;=2/3,2/3,IF($G975*1.05-ROUNDDOWN($G975*1.05,0)&gt;=1/3,1/3,0)),ROUNDDOWN($G975*1.05,0)))</f>
        <v>7</v>
      </c>
      <c r="J975" s="56"/>
      <c r="K975" s="48"/>
      <c r="L975" s="50"/>
      <c r="O975" s="46" t="str">
        <f>D975</f>
        <v>MMN</v>
      </c>
    </row>
    <row r="976" spans="1:15" x14ac:dyDescent="0.2">
      <c r="A976" s="55"/>
      <c r="B976" s="55">
        <v>12158</v>
      </c>
      <c r="C976" s="13" t="s">
        <v>658</v>
      </c>
      <c r="D976" s="84" t="s">
        <v>70</v>
      </c>
      <c r="E976" s="51" t="s">
        <v>165</v>
      </c>
      <c r="F976" s="48"/>
      <c r="G976" s="69">
        <v>42</v>
      </c>
      <c r="H976" s="47">
        <f>IF(LEFT(E976,2)="DH",1,IF(LEFT(E976,2)="CA",2,IF(LEFT(E976,2)="1B",3,IF(LEFT(E976,2)="2B",4,IF(LEFT(E976,2)="3B",5,IF(LEFT(E976,2)="SS",6,IF(LEFT(E976,2)="LF",7,IF(LEFT(E976,2)="CF",8,IF(LEFT(E976,2)="RF",9,IF(LEFT(E976,2)="SP",10,IF(LEFT(E976,2)="RP",11,12)))))))))))</f>
        <v>2</v>
      </c>
      <c r="I976" s="53">
        <f>IF($G976="NC","NC",IF(OR(LEFT(E976,2)="RP",LEFT(E976,2)="SP"),ROUNDDOWN($G976*1.05,0)+IF($G976*1.05-ROUNDDOWN($G976*1.05,0)&gt;=2/3,2/3,IF($G976*1.05-ROUNDDOWN($G976*1.05,0)&gt;=1/3,1/3,0)),ROUNDDOWN($G976*1.05,0)))</f>
        <v>44</v>
      </c>
      <c r="J976" s="56"/>
      <c r="K976" s="48"/>
      <c r="L976" s="50"/>
      <c r="O976" s="46" t="str">
        <f>D976</f>
        <v>LAN</v>
      </c>
    </row>
    <row r="977" spans="1:16" x14ac:dyDescent="0.2">
      <c r="A977" s="55"/>
      <c r="B977" s="55">
        <v>12180</v>
      </c>
      <c r="C977" s="13" t="s">
        <v>660</v>
      </c>
      <c r="D977" s="84" t="s">
        <v>14</v>
      </c>
      <c r="E977" s="47" t="s">
        <v>165</v>
      </c>
      <c r="F977" s="48"/>
      <c r="G977" s="69">
        <v>39</v>
      </c>
      <c r="H977" s="47">
        <f>IF(LEFT(E977,2)="DH",1,IF(LEFT(E977,2)="CA",2,IF(LEFT(E977,2)="1B",3,IF(LEFT(E977,2)="2B",4,IF(LEFT(E977,2)="3B",5,IF(LEFT(E977,2)="SS",6,IF(LEFT(E977,2)="LF",7,IF(LEFT(E977,2)="CF",8,IF(LEFT(E977,2)="RF",9,IF(LEFT(E977,2)="SP",10,IF(LEFT(E977,2)="RP",11,12)))))))))))</f>
        <v>2</v>
      </c>
      <c r="I977" s="53">
        <f>IF($G977="NC","NC",IF(OR(LEFT(E977,2)="RP",LEFT(E977,2)="SP"),ROUNDDOWN($G977*1.05,0)+IF($G977*1.05-ROUNDDOWN($G977*1.05,0)&gt;=2/3,2/3,IF($G977*1.05-ROUNDDOWN($G977*1.05,0)&gt;=1/3,1/3,0)),ROUNDDOWN($G977*1.05,0)))</f>
        <v>40</v>
      </c>
      <c r="J977" s="56"/>
      <c r="K977" s="48"/>
      <c r="L977" s="50"/>
      <c r="O977" s="46" t="str">
        <f>D977</f>
        <v>WAN</v>
      </c>
    </row>
    <row r="978" spans="1:16" x14ac:dyDescent="0.2">
      <c r="A978" s="44"/>
      <c r="B978" s="55">
        <v>13338</v>
      </c>
      <c r="C978" s="13" t="s">
        <v>709</v>
      </c>
      <c r="D978" s="84" t="s">
        <v>63</v>
      </c>
      <c r="E978" s="47" t="s">
        <v>165</v>
      </c>
      <c r="F978" s="48"/>
      <c r="G978" s="69">
        <v>7</v>
      </c>
      <c r="H978" s="47">
        <f>IF(LEFT(E978,2)="DH",1,IF(LEFT(E978,2)="CA",2,IF(LEFT(E978,2)="1B",3,IF(LEFT(E978,2)="2B",4,IF(LEFT(E978,2)="3B",5,IF(LEFT(E978,2)="SS",6,IF(LEFT(E978,2)="LF",7,IF(LEFT(E978,2)="CF",8,IF(LEFT(E978,2)="RF",9,IF(LEFT(E978,2)="SP",10,IF(LEFT(E978,2)="RP",11,12)))))))))))</f>
        <v>2</v>
      </c>
      <c r="I978" s="53">
        <f>IF($G978="NC","NC",IF(OR(LEFT(E978,2)="RP",LEFT(E978,2)="SP"),ROUNDDOWN($G978*1.05,0)+IF($G978*1.05-ROUNDDOWN($G978*1.05,0)&gt;=2/3,2/3,IF($G978*1.05-ROUNDDOWN($G978*1.05,0)&gt;=1/3,1/3,0)),ROUNDDOWN($G978*1.05,0)))</f>
        <v>7</v>
      </c>
      <c r="J978" s="56"/>
      <c r="K978" s="48"/>
      <c r="L978" s="50"/>
      <c r="O978" s="46" t="str">
        <f>D978</f>
        <v>CHA</v>
      </c>
    </row>
    <row r="979" spans="1:16" x14ac:dyDescent="0.2">
      <c r="A979" s="55"/>
      <c r="B979" s="55">
        <v>13355</v>
      </c>
      <c r="C979" s="13" t="s">
        <v>711</v>
      </c>
      <c r="D979" s="84" t="s">
        <v>24</v>
      </c>
      <c r="E979" s="47" t="s">
        <v>165</v>
      </c>
      <c r="F979" s="48"/>
      <c r="G979" s="69">
        <v>45</v>
      </c>
      <c r="H979" s="51">
        <f>IF(LEFT(E979,2)="DH",1,IF(LEFT(E979,2)="CA",2,IF(LEFT(E979,2)="1B",3,IF(LEFT(E979,2)="2B",4,IF(LEFT(E979,2)="3B",5,IF(LEFT(E979,2)="SS",6,IF(LEFT(E979,2)="LF",7,IF(LEFT(E979,2)="CF",8,IF(LEFT(E979,2)="RF",9,IF(LEFT(E979,2)="SP",10,IF(LEFT(E979,2)="RP",11,12)))))))))))</f>
        <v>2</v>
      </c>
      <c r="I979" s="53">
        <f>IF($G979="NC","NC",IF(OR(LEFT(E979,2)="RP",LEFT(E979,2)="SP"),ROUNDDOWN($G979*1.05,0)+IF($G979*1.05-ROUNDDOWN($G979*1.05,0)&gt;=2/3,2/3,IF($G979*1.05-ROUNDDOWN($G979*1.05,0)&gt;=1/3,1/3,0)),ROUNDDOWN($G979*1.05,0)))</f>
        <v>47</v>
      </c>
      <c r="J979" s="56"/>
      <c r="K979" s="48"/>
      <c r="L979" s="50"/>
      <c r="O979" s="46" t="str">
        <f>D979</f>
        <v>KCA</v>
      </c>
    </row>
    <row r="980" spans="1:16" x14ac:dyDescent="0.2">
      <c r="A980" s="55"/>
      <c r="B980" s="55">
        <v>13723</v>
      </c>
      <c r="C980" s="13" t="s">
        <v>735</v>
      </c>
      <c r="D980" s="76" t="str">
        <f>P980</f>
        <v>CON/BAA</v>
      </c>
      <c r="E980" s="47" t="s">
        <v>165</v>
      </c>
      <c r="F980" s="48"/>
      <c r="G980" s="69">
        <v>119</v>
      </c>
      <c r="H980" s="47">
        <f>IF(LEFT(E980,2)="DH",1,IF(LEFT(E980,2)="CA",2,IF(LEFT(E980,2)="1B",3,IF(LEFT(E980,2)="2B",4,IF(LEFT(E980,2)="3B",5,IF(LEFT(E980,2)="SS",6,IF(LEFT(E980,2)="LF",7,IF(LEFT(E980,2)="CF",8,IF(LEFT(E980,2)="RF",9,IF(LEFT(E980,2)="SP",10,IF(LEFT(E980,2)="RP",11,12)))))))))))</f>
        <v>2</v>
      </c>
      <c r="I980" s="53">
        <f>IF($G980="NC","NC",IF(OR(LEFT(E980,2)="RP",LEFT(E980,2)="SP"),ROUNDDOWN($G980*1.05,0)+IF($G980*1.05-ROUNDDOWN($G980*1.05,0)&gt;=2/3,2/3,IF($G980*1.05-ROUNDDOWN($G980*1.05,0)&gt;=1/3,1/3,0)),ROUNDDOWN($G980*1.05,0)))</f>
        <v>124</v>
      </c>
      <c r="J980" s="56"/>
      <c r="K980" s="49"/>
      <c r="L980" s="50"/>
      <c r="O980" s="46" t="str">
        <f>D980</f>
        <v>CON/BAA</v>
      </c>
      <c r="P980" s="46" t="s">
        <v>424</v>
      </c>
    </row>
    <row r="981" spans="1:16" x14ac:dyDescent="0.2">
      <c r="A981" s="55"/>
      <c r="B981" s="55">
        <v>13755</v>
      </c>
      <c r="C981" s="13" t="s">
        <v>737</v>
      </c>
      <c r="D981" s="84" t="s">
        <v>66</v>
      </c>
      <c r="E981" s="47" t="s">
        <v>165</v>
      </c>
      <c r="F981" s="48"/>
      <c r="G981" s="69">
        <v>35</v>
      </c>
      <c r="H981" s="47">
        <f>IF(LEFT(E981,2)="DH",1,IF(LEFT(E981,2)="CA",2,IF(LEFT(E981,2)="1B",3,IF(LEFT(E981,2)="2B",4,IF(LEFT(E981,2)="3B",5,IF(LEFT(E981,2)="SS",6,IF(LEFT(E981,2)="LF",7,IF(LEFT(E981,2)="CF",8,IF(LEFT(E981,2)="RF",9,IF(LEFT(E981,2)="SP",10,IF(LEFT(E981,2)="RP",11,12)))))))))))</f>
        <v>2</v>
      </c>
      <c r="I981" s="53">
        <f>IF($G981="NC","NC",IF(OR(LEFT(E981,2)="RP",LEFT(E981,2)="SP"),ROUNDDOWN($G981*1.05,0)+IF($G981*1.05-ROUNDDOWN($G981*1.05,0)&gt;=2/3,2/3,IF($G981*1.05-ROUNDDOWN($G981*1.05,0)&gt;=1/3,1/3,0)),ROUNDDOWN($G981*1.05,0)))</f>
        <v>36</v>
      </c>
      <c r="J981" s="56"/>
      <c r="K981" s="48"/>
      <c r="L981" s="50"/>
      <c r="O981" s="46" t="str">
        <f>D981</f>
        <v>DEA</v>
      </c>
    </row>
    <row r="982" spans="1:16" x14ac:dyDescent="0.2">
      <c r="A982" s="55"/>
      <c r="B982" s="55">
        <v>14111</v>
      </c>
      <c r="C982" s="13" t="s">
        <v>753</v>
      </c>
      <c r="D982" s="84" t="s">
        <v>139</v>
      </c>
      <c r="E982" s="47" t="s">
        <v>165</v>
      </c>
      <c r="F982" s="48"/>
      <c r="G982" s="69">
        <v>70</v>
      </c>
      <c r="H982" s="47">
        <f>IF(LEFT(E982,2)="DH",1,IF(LEFT(E982,2)="CA",2,IF(LEFT(E982,2)="1B",3,IF(LEFT(E982,2)="2B",4,IF(LEFT(E982,2)="3B",5,IF(LEFT(E982,2)="SS",6,IF(LEFT(E982,2)="LF",7,IF(LEFT(E982,2)="CF",8,IF(LEFT(E982,2)="RF",9,IF(LEFT(E982,2)="SP",10,IF(LEFT(E982,2)="RP",11,12)))))))))))</f>
        <v>2</v>
      </c>
      <c r="I982" s="53">
        <f>IF($G982="NC","NC",IF(OR(LEFT(E982,2)="RP",LEFT(E982,2)="SP"),ROUNDDOWN($G982*1.05,0)+IF($G982*1.05-ROUNDDOWN($G982*1.05,0)&gt;=2/3,2/3,IF($G982*1.05-ROUNDDOWN($G982*1.05,0)&gt;=1/3,1/3,0)),ROUNDDOWN($G982*1.05,0)))</f>
        <v>73</v>
      </c>
      <c r="J982" s="56"/>
      <c r="K982" s="48"/>
      <c r="L982" s="50"/>
      <c r="O982" s="46" t="str">
        <f>D982</f>
        <v>MLN</v>
      </c>
    </row>
    <row r="983" spans="1:16" x14ac:dyDescent="0.2">
      <c r="A983" s="55"/>
      <c r="B983" s="55">
        <v>15055</v>
      </c>
      <c r="C983" s="13" t="s">
        <v>797</v>
      </c>
      <c r="D983" s="84" t="s">
        <v>124</v>
      </c>
      <c r="E983" s="47" t="s">
        <v>165</v>
      </c>
      <c r="F983" s="48"/>
      <c r="G983" s="69">
        <v>7</v>
      </c>
      <c r="H983" s="47">
        <f>IF(LEFT(E983,2)="DH",1,IF(LEFT(E983,2)="CA",2,IF(LEFT(E983,2)="1B",3,IF(LEFT(E983,2)="2B",4,IF(LEFT(E983,2)="3B",5,IF(LEFT(E983,2)="SS",6,IF(LEFT(E983,2)="LF",7,IF(LEFT(E983,2)="CF",8,IF(LEFT(E983,2)="RF",9,IF(LEFT(E983,2)="SP",10,IF(LEFT(E983,2)="RP",11,12)))))))))))</f>
        <v>2</v>
      </c>
      <c r="I983" s="53">
        <f>IF($G983="NC","NC",IF(OR(LEFT(E983,2)="RP",LEFT(E983,2)="SP"),ROUNDDOWN($G983*1.05,0)+IF($G983*1.05-ROUNDDOWN($G983*1.05,0)&gt;=2/3,2/3,IF($G983*1.05-ROUNDDOWN($G983*1.05,0)&gt;=1/3,1/3,0)),ROUNDDOWN($G983*1.05,0)))</f>
        <v>7</v>
      </c>
      <c r="J983" s="56"/>
      <c r="K983" s="49"/>
      <c r="L983" s="50"/>
      <c r="O983" s="46" t="str">
        <f>D983</f>
        <v>CLA</v>
      </c>
    </row>
    <row r="984" spans="1:16" x14ac:dyDescent="0.2">
      <c r="A984" s="55"/>
      <c r="B984" s="55">
        <v>15941</v>
      </c>
      <c r="C984" s="13" t="s">
        <v>843</v>
      </c>
      <c r="D984" s="84" t="s">
        <v>64</v>
      </c>
      <c r="E984" s="47" t="s">
        <v>165</v>
      </c>
      <c r="F984" s="48"/>
      <c r="G984" s="69">
        <v>38</v>
      </c>
      <c r="H984" s="47">
        <f>IF(LEFT(E984,2)="DH",1,IF(LEFT(E984,2)="CA",2,IF(LEFT(E984,2)="1B",3,IF(LEFT(E984,2)="2B",4,IF(LEFT(E984,2)="3B",5,IF(LEFT(E984,2)="SS",6,IF(LEFT(E984,2)="LF",7,IF(LEFT(E984,2)="CF",8,IF(LEFT(E984,2)="RF",9,IF(LEFT(E984,2)="SP",10,IF(LEFT(E984,2)="RP",11,12)))))))))))</f>
        <v>2</v>
      </c>
      <c r="I984" s="53">
        <f>IF($G984="NC","NC",IF(OR(LEFT(E984,2)="RP",LEFT(E984,2)="SP"),ROUNDDOWN($G984*1.05,0)+IF($G984*1.05-ROUNDDOWN($G984*1.05,0)&gt;=2/3,2/3,IF($G984*1.05-ROUNDDOWN($G984*1.05,0)&gt;=1/3,1/3,0)),ROUNDDOWN($G984*1.05,0)))</f>
        <v>39</v>
      </c>
      <c r="J984" s="56"/>
      <c r="K984" s="49"/>
      <c r="L984" s="50"/>
      <c r="O984" s="46" t="str">
        <f>D984</f>
        <v>CON</v>
      </c>
    </row>
    <row r="985" spans="1:16" x14ac:dyDescent="0.2">
      <c r="A985" s="55"/>
      <c r="B985" s="55">
        <v>16398</v>
      </c>
      <c r="C985" s="13" t="s">
        <v>869</v>
      </c>
      <c r="D985" s="84" t="s">
        <v>140</v>
      </c>
      <c r="E985" s="47" t="s">
        <v>165</v>
      </c>
      <c r="F985" s="48"/>
      <c r="G985" s="69">
        <v>14</v>
      </c>
      <c r="H985" s="47">
        <f>IF(LEFT(E985,2)="DH",1,IF(LEFT(E985,2)="CA",2,IF(LEFT(E985,2)="1B",3,IF(LEFT(E985,2)="2B",4,IF(LEFT(E985,2)="3B",5,IF(LEFT(E985,2)="SS",6,IF(LEFT(E985,2)="LF",7,IF(LEFT(E985,2)="CF",8,IF(LEFT(E985,2)="RF",9,IF(LEFT(E985,2)="SP",10,IF(LEFT(E985,2)="RP",11,12)))))))))))</f>
        <v>2</v>
      </c>
      <c r="I985" s="53">
        <f>IF($G985="NC","NC",IF(OR(LEFT(E985,2)="RP",LEFT(E985,2)="SP"),ROUNDDOWN($G985*1.05,0)+IF($G985*1.05-ROUNDDOWN($G985*1.05,0)&gt;=2/3,2/3,IF($G985*1.05-ROUNDDOWN($G985*1.05,0)&gt;=1/3,1/3,0)),ROUNDDOWN($G985*1.05,0)))</f>
        <v>14</v>
      </c>
      <c r="J985" s="56"/>
      <c r="K985" s="49"/>
      <c r="L985" s="50"/>
      <c r="O985" s="46" t="str">
        <f>D985</f>
        <v>MMN</v>
      </c>
    </row>
    <row r="986" spans="1:16" x14ac:dyDescent="0.2">
      <c r="A986" s="55"/>
      <c r="B986" s="55">
        <v>16925</v>
      </c>
      <c r="C986" s="13" t="s">
        <v>904</v>
      </c>
      <c r="D986" s="84" t="s">
        <v>65</v>
      </c>
      <c r="E986" s="47" t="s">
        <v>165</v>
      </c>
      <c r="F986" s="48"/>
      <c r="G986" s="69">
        <v>4</v>
      </c>
      <c r="H986" s="51">
        <f>IF(LEFT(E986,2)="DH",1,IF(LEFT(E986,2)="CA",2,IF(LEFT(E986,2)="1B",3,IF(LEFT(E986,2)="2B",4,IF(LEFT(E986,2)="3B",5,IF(LEFT(E986,2)="SS",6,IF(LEFT(E986,2)="LF",7,IF(LEFT(E986,2)="CF",8,IF(LEFT(E986,2)="RF",9,IF(LEFT(E986,2)="SP",10,IF(LEFT(E986,2)="RP",11,12)))))))))))</f>
        <v>2</v>
      </c>
      <c r="I986" s="53">
        <f>IF($G986="NC","NC",IF(OR(LEFT(E986,2)="RP",LEFT(E986,2)="SP"),ROUNDDOWN($G986*1.05,0)+IF($G986*1.05-ROUNDDOWN($G986*1.05,0)&gt;=2/3,2/3,IF($G986*1.05-ROUNDDOWN($G986*1.05,0)&gt;=1/3,1/3,0)),ROUNDDOWN($G986*1.05,0)))</f>
        <v>4</v>
      </c>
      <c r="J986" s="56"/>
      <c r="K986" s="49"/>
      <c r="L986" s="50"/>
      <c r="O986" s="46" t="str">
        <f>D986</f>
        <v>ARN</v>
      </c>
    </row>
    <row r="987" spans="1:16" x14ac:dyDescent="0.2">
      <c r="A987" s="55"/>
      <c r="B987" s="55">
        <v>16953</v>
      </c>
      <c r="C987" s="13" t="s">
        <v>911</v>
      </c>
      <c r="D987" s="76" t="str">
        <f>P987</f>
        <v>ATN/BAA</v>
      </c>
      <c r="E987" s="51" t="s">
        <v>165</v>
      </c>
      <c r="F987" s="48"/>
      <c r="G987" s="69">
        <v>21</v>
      </c>
      <c r="H987" s="51">
        <f>IF(LEFT(E987,2)="DH",1,IF(LEFT(E987,2)="CA",2,IF(LEFT(E987,2)="1B",3,IF(LEFT(E987,2)="2B",4,IF(LEFT(E987,2)="3B",5,IF(LEFT(E987,2)="SS",6,IF(LEFT(E987,2)="LF",7,IF(LEFT(E987,2)="CF",8,IF(LEFT(E987,2)="RF",9,IF(LEFT(E987,2)="SP",10,IF(LEFT(E987,2)="RP",11,12)))))))))))</f>
        <v>2</v>
      </c>
      <c r="I987" s="53">
        <f>IF($G987="NC","NC",IF(OR(LEFT(E987,2)="RP",LEFT(E987,2)="SP"),ROUNDDOWN($G987*1.05,0)+IF($G987*1.05-ROUNDDOWN($G987*1.05,0)&gt;=2/3,2/3,IF($G987*1.05-ROUNDDOWN($G987*1.05,0)&gt;=1/3,1/3,0)),ROUNDDOWN($G987*1.05,0)))</f>
        <v>22</v>
      </c>
      <c r="J987" s="56"/>
      <c r="K987" s="48"/>
      <c r="L987" s="50"/>
      <c r="O987" s="46" t="str">
        <f>D987</f>
        <v>ATN/BAA</v>
      </c>
      <c r="P987" s="46" t="s">
        <v>385</v>
      </c>
    </row>
    <row r="988" spans="1:16" x14ac:dyDescent="0.2">
      <c r="A988" s="55"/>
      <c r="B988" s="55">
        <v>17040</v>
      </c>
      <c r="C988" s="13" t="s">
        <v>917</v>
      </c>
      <c r="D988" s="84" t="s">
        <v>65</v>
      </c>
      <c r="E988" s="51" t="s">
        <v>165</v>
      </c>
      <c r="F988" s="48"/>
      <c r="G988" s="69">
        <v>166</v>
      </c>
      <c r="H988" s="51">
        <f>IF(LEFT(E988,2)="DH",1,IF(LEFT(E988,2)="CA",2,IF(LEFT(E988,2)="1B",3,IF(LEFT(E988,2)="2B",4,IF(LEFT(E988,2)="3B",5,IF(LEFT(E988,2)="SS",6,IF(LEFT(E988,2)="LF",7,IF(LEFT(E988,2)="CF",8,IF(LEFT(E988,2)="RF",9,IF(LEFT(E988,2)="SP",10,IF(LEFT(E988,2)="RP",11,12)))))))))))</f>
        <v>2</v>
      </c>
      <c r="I988" s="53">
        <f>IF($G988="NC","NC",IF(OR(LEFT(E988,2)="RP",LEFT(E988,2)="SP"),ROUNDDOWN($G988*1.05,0)+IF($G988*1.05-ROUNDDOWN($G988*1.05,0)&gt;=2/3,2/3,IF($G988*1.05-ROUNDDOWN($G988*1.05,0)&gt;=1/3,1/3,0)),ROUNDDOWN($G988*1.05,0)))</f>
        <v>174</v>
      </c>
      <c r="J988" s="56"/>
      <c r="K988" s="48"/>
      <c r="L988" s="50"/>
      <c r="O988" s="46" t="str">
        <f>D988</f>
        <v>ARN</v>
      </c>
    </row>
    <row r="989" spans="1:16" x14ac:dyDescent="0.2">
      <c r="A989" s="55"/>
      <c r="B989" s="55">
        <v>17161</v>
      </c>
      <c r="C989" s="13" t="s">
        <v>921</v>
      </c>
      <c r="D989" s="84" t="s">
        <v>7</v>
      </c>
      <c r="E989" s="51" t="s">
        <v>165</v>
      </c>
      <c r="F989" s="48"/>
      <c r="G989" s="69">
        <v>0</v>
      </c>
      <c r="H989" s="51">
        <f>IF(LEFT(E989,2)="DH",1,IF(LEFT(E989,2)="CA",2,IF(LEFT(E989,2)="1B",3,IF(LEFT(E989,2)="2B",4,IF(LEFT(E989,2)="3B",5,IF(LEFT(E989,2)="SS",6,IF(LEFT(E989,2)="LF",7,IF(LEFT(E989,2)="CF",8,IF(LEFT(E989,2)="RF",9,IF(LEFT(E989,2)="SP",10,IF(LEFT(E989,2)="RP",11,12)))))))))))</f>
        <v>2</v>
      </c>
      <c r="I989" s="53">
        <f>IF($G989="NC","NC",IF(OR(LEFT(E989,2)="RP",LEFT(E989,2)="SP"),ROUNDDOWN($G989*1.05,0)+IF($G989*1.05-ROUNDDOWN($G989*1.05,0)&gt;=2/3,2/3,IF($G989*1.05-ROUNDDOWN($G989*1.05,0)&gt;=1/3,1/3,0)),ROUNDDOWN($G989*1.05,0)))</f>
        <v>0</v>
      </c>
      <c r="J989" s="56"/>
      <c r="K989" s="48"/>
      <c r="L989" s="50"/>
      <c r="O989" s="46" t="str">
        <f>D989</f>
        <v>LAA</v>
      </c>
    </row>
    <row r="990" spans="1:16" x14ac:dyDescent="0.2">
      <c r="A990" s="55"/>
      <c r="B990" s="55">
        <v>18067</v>
      </c>
      <c r="C990" s="13" t="s">
        <v>992</v>
      </c>
      <c r="D990" s="84" t="s">
        <v>122</v>
      </c>
      <c r="E990" s="48" t="s">
        <v>165</v>
      </c>
      <c r="F990" s="48"/>
      <c r="G990" s="69">
        <v>1</v>
      </c>
      <c r="H990" s="47">
        <f>IF(LEFT(E990,2)="DH",1,IF(LEFT(E990,2)="CA",2,IF(LEFT(E990,2)="1B",3,IF(LEFT(E990,2)="2B",4,IF(LEFT(E990,2)="3B",5,IF(LEFT(E990,2)="SS",6,IF(LEFT(E990,2)="LF",7,IF(LEFT(E990,2)="CF",8,IF(LEFT(E990,2)="RF",9,IF(LEFT(E990,2)="SP",10,IF(LEFT(E990,2)="RP",11,12)))))))))))</f>
        <v>2</v>
      </c>
      <c r="I990" s="53">
        <f>IF($G990="NC","NC",IF(OR(LEFT(E990,2)="RP",LEFT(E990,2)="SP"),ROUNDDOWN($G990*1.05,0)+IF($G990*1.05-ROUNDDOWN($G990*1.05,0)&gt;=2/3,2/3,IF($G990*1.05-ROUNDDOWN($G990*1.05,0)&gt;=1/3,1/3,0)),ROUNDDOWN($G990*1.05,0)))</f>
        <v>1</v>
      </c>
      <c r="J990" s="56"/>
      <c r="K990" s="48"/>
      <c r="L990" s="50"/>
      <c r="O990" s="46" t="str">
        <f>D990</f>
        <v>PHN</v>
      </c>
    </row>
    <row r="991" spans="1:16" x14ac:dyDescent="0.2">
      <c r="A991" s="44"/>
      <c r="B991" s="55">
        <v>18217</v>
      </c>
      <c r="C991" s="13" t="s">
        <v>998</v>
      </c>
      <c r="D991" s="84" t="s">
        <v>5</v>
      </c>
      <c r="E991" s="47" t="s">
        <v>165</v>
      </c>
      <c r="F991" s="48"/>
      <c r="G991" s="69">
        <v>6</v>
      </c>
      <c r="H991" s="47">
        <f>IF(LEFT(E991,2)="DH",1,IF(LEFT(E991,2)="CA",2,IF(LEFT(E991,2)="1B",3,IF(LEFT(E991,2)="2B",4,IF(LEFT(E991,2)="3B",5,IF(LEFT(E991,2)="SS",6,IF(LEFT(E991,2)="LF",7,IF(LEFT(E991,2)="CF",8,IF(LEFT(E991,2)="RF",9,IF(LEFT(E991,2)="SP",10,IF(LEFT(E991,2)="RP",11,12)))))))))))</f>
        <v>2</v>
      </c>
      <c r="I991" s="53">
        <f>IF($G991="NC","NC",IF(OR(LEFT(E991,2)="RP",LEFT(E991,2)="SP"),ROUNDDOWN($G991*1.05,0)+IF($G991*1.05-ROUNDDOWN($G991*1.05,0)&gt;=2/3,2/3,IF($G991*1.05-ROUNDDOWN($G991*1.05,0)&gt;=1/3,1/3,0)),ROUNDDOWN($G991*1.05,0)))</f>
        <v>6</v>
      </c>
      <c r="J991" s="56"/>
      <c r="K991" s="49"/>
      <c r="L991" s="50"/>
      <c r="O991" s="46" t="str">
        <f>D991</f>
        <v>PIN</v>
      </c>
    </row>
    <row r="992" spans="1:16" x14ac:dyDescent="0.2">
      <c r="A992" s="55"/>
      <c r="B992" s="55">
        <v>18551</v>
      </c>
      <c r="C992" s="13" t="s">
        <v>1019</v>
      </c>
      <c r="D992" s="76" t="str">
        <f>P992</f>
        <v>TOA/BOA</v>
      </c>
      <c r="E992" s="47" t="s">
        <v>165</v>
      </c>
      <c r="F992" s="47"/>
      <c r="G992" s="69">
        <v>23</v>
      </c>
      <c r="H992" s="47">
        <f>IF(LEFT(E992,2)="DH",1,IF(LEFT(E992,2)="CA",2,IF(LEFT(E992,2)="1B",3,IF(LEFT(E992,2)="2B",4,IF(LEFT(E992,2)="3B",5,IF(LEFT(E992,2)="SS",6,IF(LEFT(E992,2)="LF",7,IF(LEFT(E992,2)="CF",8,IF(LEFT(E992,2)="RF",9,IF(LEFT(E992,2)="SP",10,IF(LEFT(E992,2)="RP",11,12)))))))))))</f>
        <v>2</v>
      </c>
      <c r="I992" s="53">
        <f>IF($G992="NC","NC",IF(OR(LEFT(E992,2)="RP",LEFT(E992,2)="SP"),ROUNDDOWN($G992*1.05,0)+IF($G992*1.05-ROUNDDOWN($G992*1.05,0)&gt;=2/3,2/3,IF($G992*1.05-ROUNDDOWN($G992*1.05,0)&gt;=1/3,1/3,0)),ROUNDDOWN($G992*1.05,0)))</f>
        <v>24</v>
      </c>
      <c r="J992" s="56"/>
      <c r="K992" s="49"/>
      <c r="L992" s="50"/>
      <c r="O992" s="46" t="str">
        <f>D992</f>
        <v>TOA/BOA</v>
      </c>
      <c r="P992" s="46" t="s">
        <v>355</v>
      </c>
    </row>
    <row r="993" spans="1:16" x14ac:dyDescent="0.2">
      <c r="A993" s="55"/>
      <c r="B993" s="55">
        <v>19318</v>
      </c>
      <c r="C993" s="13" t="s">
        <v>1067</v>
      </c>
      <c r="D993" s="76" t="str">
        <f>P993</f>
        <v>CHA/TBA</v>
      </c>
      <c r="E993" s="47" t="s">
        <v>165</v>
      </c>
      <c r="F993" s="48"/>
      <c r="G993" s="69">
        <v>156</v>
      </c>
      <c r="H993" s="47">
        <f>IF(LEFT(E993,2)="DH",1,IF(LEFT(E993,2)="CA",2,IF(LEFT(E993,2)="1B",3,IF(LEFT(E993,2)="2B",4,IF(LEFT(E993,2)="3B",5,IF(LEFT(E993,2)="SS",6,IF(LEFT(E993,2)="LF",7,IF(LEFT(E993,2)="CF",8,IF(LEFT(E993,2)="RF",9,IF(LEFT(E993,2)="SP",10,IF(LEFT(E993,2)="RP",11,12)))))))))))</f>
        <v>2</v>
      </c>
      <c r="I993" s="53">
        <f>IF($G993="NC","NC",IF(OR(LEFT(E993,2)="RP",LEFT(E993,2)="SP"),ROUNDDOWN($G993*1.05,0)+IF($G993*1.05-ROUNDDOWN($G993*1.05,0)&gt;=2/3,2/3,IF($G993*1.05-ROUNDDOWN($G993*1.05,0)&gt;=1/3,1/3,0)),ROUNDDOWN($G993*1.05,0)))</f>
        <v>163</v>
      </c>
      <c r="J993" s="56"/>
      <c r="K993" s="49"/>
      <c r="L993" s="50"/>
      <c r="O993" s="46" t="str">
        <f>D993</f>
        <v>CHA/TBA</v>
      </c>
      <c r="P993" s="46" t="s">
        <v>351</v>
      </c>
    </row>
    <row r="994" spans="1:16" x14ac:dyDescent="0.2">
      <c r="A994" s="55"/>
      <c r="B994" s="55">
        <v>19514</v>
      </c>
      <c r="C994" s="13" t="s">
        <v>1102</v>
      </c>
      <c r="D994" s="84" t="s">
        <v>121</v>
      </c>
      <c r="E994" s="51" t="s">
        <v>165</v>
      </c>
      <c r="F994" s="52"/>
      <c r="G994" s="69">
        <v>77</v>
      </c>
      <c r="H994" s="51">
        <f>IF(LEFT(E994,2)="DH",1,IF(LEFT(E994,2)="CA",2,IF(LEFT(E994,2)="1B",3,IF(LEFT(E994,2)="2B",4,IF(LEFT(E994,2)="3B",5,IF(LEFT(E994,2)="SS",6,IF(LEFT(E994,2)="LF",7,IF(LEFT(E994,2)="CF",8,IF(LEFT(E994,2)="RF",9,IF(LEFT(E994,2)="SP",10,IF(LEFT(E994,2)="RP",11,12)))))))))))</f>
        <v>2</v>
      </c>
      <c r="I994" s="53">
        <f>IF($G994="NC","NC",IF(OR(LEFT(E994,2)="RP",LEFT(E994,2)="SP"),ROUNDDOWN($G994*1.05,0)+IF($G994*1.05-ROUNDDOWN($G994*1.05,0)&gt;=2/3,2/3,IF($G994*1.05-ROUNDDOWN($G994*1.05,0)&gt;=1/3,1/3,0)),ROUNDDOWN($G994*1.05,0)))</f>
        <v>80</v>
      </c>
      <c r="J994" s="56"/>
      <c r="K994" s="48"/>
      <c r="L994" s="50"/>
      <c r="O994" s="46" t="str">
        <f>D994</f>
        <v>SFN</v>
      </c>
    </row>
    <row r="995" spans="1:16" x14ac:dyDescent="0.2">
      <c r="A995" s="44"/>
      <c r="B995" s="55">
        <v>19802</v>
      </c>
      <c r="C995" s="13" t="s">
        <v>1141</v>
      </c>
      <c r="D995" s="76" t="str">
        <f>P995</f>
        <v>OAA/MNA</v>
      </c>
      <c r="E995" s="47" t="s">
        <v>165</v>
      </c>
      <c r="F995" s="48"/>
      <c r="G995" s="69">
        <v>69</v>
      </c>
      <c r="H995" s="47">
        <f>IF(LEFT(E995,2)="DH",1,IF(LEFT(E995,2)="CA",2,IF(LEFT(E995,2)="1B",3,IF(LEFT(E995,2)="2B",4,IF(LEFT(E995,2)="3B",5,IF(LEFT(E995,2)="SS",6,IF(LEFT(E995,2)="LF",7,IF(LEFT(E995,2)="CF",8,IF(LEFT(E995,2)="RF",9,IF(LEFT(E995,2)="SP",10,IF(LEFT(E995,2)="RP",11,12)))))))))))</f>
        <v>2</v>
      </c>
      <c r="I995" s="53">
        <f>IF($G995="NC","NC",IF(OR(LEFT(E995,2)="RP",LEFT(E995,2)="SP"),ROUNDDOWN($G995*1.05,0)+IF($G995*1.05-ROUNDDOWN($G995*1.05,0)&gt;=2/3,2/3,IF($G995*1.05-ROUNDDOWN($G995*1.05,0)&gt;=1/3,1/3,0)),ROUNDDOWN($G995*1.05,0)))</f>
        <v>72</v>
      </c>
      <c r="J995" s="56"/>
      <c r="K995" s="49"/>
      <c r="L995" s="50"/>
      <c r="O995" s="46" t="str">
        <f>D995</f>
        <v>OAA/MNA</v>
      </c>
      <c r="P995" s="46" t="s">
        <v>429</v>
      </c>
    </row>
    <row r="996" spans="1:16" x14ac:dyDescent="0.2">
      <c r="A996" s="55"/>
      <c r="B996" s="55">
        <v>19824</v>
      </c>
      <c r="C996" s="13" t="s">
        <v>1144</v>
      </c>
      <c r="D996" s="84" t="s">
        <v>70</v>
      </c>
      <c r="E996" s="51" t="s">
        <v>165</v>
      </c>
      <c r="F996" s="48"/>
      <c r="G996" s="69">
        <v>1</v>
      </c>
      <c r="H996" s="51">
        <f>IF(LEFT(E996,2)="DH",1,IF(LEFT(E996,2)="CA",2,IF(LEFT(E996,2)="1B",3,IF(LEFT(E996,2)="2B",4,IF(LEFT(E996,2)="3B",5,IF(LEFT(E996,2)="SS",6,IF(LEFT(E996,2)="LF",7,IF(LEFT(E996,2)="CF",8,IF(LEFT(E996,2)="RF",9,IF(LEFT(E996,2)="SP",10,IF(LEFT(E996,2)="RP",11,12)))))))))))</f>
        <v>2</v>
      </c>
      <c r="I996" s="53">
        <f>IF($G996="NC","NC",IF(OR(LEFT(E996,2)="RP",LEFT(E996,2)="SP"),ROUNDDOWN($G996*1.05,0)+IF($G996*1.05-ROUNDDOWN($G996*1.05,0)&gt;=2/3,2/3,IF($G996*1.05-ROUNDDOWN($G996*1.05,0)&gt;=1/3,1/3,0)),ROUNDDOWN($G996*1.05,0)))</f>
        <v>1</v>
      </c>
      <c r="J996" s="56"/>
      <c r="K996" s="48"/>
      <c r="L996" s="50"/>
      <c r="O996" s="46" t="str">
        <f>D996</f>
        <v>LAN</v>
      </c>
    </row>
    <row r="997" spans="1:16" x14ac:dyDescent="0.2">
      <c r="A997" s="55"/>
      <c r="B997" s="55">
        <v>20287</v>
      </c>
      <c r="C997" s="13" t="s">
        <v>1216</v>
      </c>
      <c r="D997" s="76" t="str">
        <f>P997</f>
        <v>TBA/LAN</v>
      </c>
      <c r="E997" s="47" t="s">
        <v>165</v>
      </c>
      <c r="F997" s="48"/>
      <c r="G997" s="69">
        <v>112</v>
      </c>
      <c r="H997" s="47">
        <f>IF(LEFT(E997,2)="DH",1,IF(LEFT(E997,2)="CA",2,IF(LEFT(E997,2)="1B",3,IF(LEFT(E997,2)="2B",4,IF(LEFT(E997,2)="3B",5,IF(LEFT(E997,2)="SS",6,IF(LEFT(E997,2)="LF",7,IF(LEFT(E997,2)="CF",8,IF(LEFT(E997,2)="RF",9,IF(LEFT(E997,2)="SP",10,IF(LEFT(E997,2)="RP",11,12)))))))))))</f>
        <v>2</v>
      </c>
      <c r="I997" s="53">
        <f>IF($G997="NC","NC",IF(OR(LEFT(E997,2)="RP",LEFT(E997,2)="SP"),ROUNDDOWN($G997*1.05,0)+IF($G997*1.05-ROUNDDOWN($G997*1.05,0)&gt;=2/3,2/3,IF($G997*1.05-ROUNDDOWN($G997*1.05,0)&gt;=1/3,1/3,0)),ROUNDDOWN($G997*1.05,0)))</f>
        <v>117</v>
      </c>
      <c r="J997" s="56"/>
      <c r="K997" s="49"/>
      <c r="L997" s="50"/>
      <c r="O997" s="46" t="str">
        <f>D997</f>
        <v>TBA/LAN</v>
      </c>
      <c r="P997" s="46" t="s">
        <v>365</v>
      </c>
    </row>
    <row r="998" spans="1:16" x14ac:dyDescent="0.2">
      <c r="A998" s="44"/>
      <c r="B998" s="55">
        <v>20626</v>
      </c>
      <c r="C998" s="13" t="s">
        <v>1257</v>
      </c>
      <c r="D998" s="84" t="s">
        <v>121</v>
      </c>
      <c r="E998" s="47" t="s">
        <v>165</v>
      </c>
      <c r="F998" s="48"/>
      <c r="G998" s="69">
        <v>7</v>
      </c>
      <c r="H998" s="47">
        <f>IF(LEFT(E998,2)="DH",1,IF(LEFT(E998,2)="CA",2,IF(LEFT(E998,2)="1B",3,IF(LEFT(E998,2)="2B",4,IF(LEFT(E998,2)="3B",5,IF(LEFT(E998,2)="SS",6,IF(LEFT(E998,2)="LF",7,IF(LEFT(E998,2)="CF",8,IF(LEFT(E998,2)="RF",9,IF(LEFT(E998,2)="SP",10,IF(LEFT(E998,2)="RP",11,12)))))))))))</f>
        <v>2</v>
      </c>
      <c r="I998" s="53">
        <f>IF($G998="NC","NC",IF(OR(LEFT(E998,2)="RP",LEFT(E998,2)="SP"),ROUNDDOWN($G998*1.05,0)+IF($G998*1.05-ROUNDDOWN($G998*1.05,0)&gt;=2/3,2/3,IF($G998*1.05-ROUNDDOWN($G998*1.05,0)&gt;=1/3,1/3,0)),ROUNDDOWN($G998*1.05,0)))</f>
        <v>7</v>
      </c>
      <c r="J998" s="56"/>
      <c r="K998" s="49"/>
      <c r="L998" s="50"/>
      <c r="O998" s="46" t="str">
        <f>D998</f>
        <v>SFN</v>
      </c>
    </row>
    <row r="999" spans="1:16" x14ac:dyDescent="0.2">
      <c r="A999" s="55"/>
      <c r="B999" s="55">
        <v>21489</v>
      </c>
      <c r="C999" s="13" t="s">
        <v>1299</v>
      </c>
      <c r="D999" s="84" t="s">
        <v>22</v>
      </c>
      <c r="E999" s="47" t="s">
        <v>165</v>
      </c>
      <c r="F999" s="48"/>
      <c r="G999" s="69">
        <v>72</v>
      </c>
      <c r="H999" s="47">
        <f>IF(LEFT(E999,2)="DH",1,IF(LEFT(E999,2)="CA",2,IF(LEFT(E999,2)="1B",3,IF(LEFT(E999,2)="2B",4,IF(LEFT(E999,2)="3B",5,IF(LEFT(E999,2)="SS",6,IF(LEFT(E999,2)="LF",7,IF(LEFT(E999,2)="CF",8,IF(LEFT(E999,2)="RF",9,IF(LEFT(E999,2)="SP",10,IF(LEFT(E999,2)="RP",11,12)))))))))))</f>
        <v>2</v>
      </c>
      <c r="I999" s="53">
        <f>IF($G999="NC","NC",IF(OR(LEFT(E999,2)="RP",LEFT(E999,2)="SP"),ROUNDDOWN($G999*1.05,0)+IF($G999*1.05-ROUNDDOWN($G999*1.05,0)&gt;=2/3,2/3,IF($G999*1.05-ROUNDDOWN($G999*1.05,0)&gt;=1/3,1/3,0)),ROUNDDOWN($G999*1.05,0)))</f>
        <v>75</v>
      </c>
      <c r="J999" s="56"/>
      <c r="K999" s="49"/>
      <c r="L999" s="50"/>
      <c r="O999" s="46" t="str">
        <f>D999</f>
        <v>NYN</v>
      </c>
    </row>
    <row r="1000" spans="1:16" x14ac:dyDescent="0.2">
      <c r="A1000" s="55"/>
      <c r="B1000" s="78">
        <v>21587</v>
      </c>
      <c r="C1000" s="13" t="s">
        <v>1320</v>
      </c>
      <c r="D1000" s="82" t="s">
        <v>94</v>
      </c>
      <c r="E1000" s="58" t="s">
        <v>165</v>
      </c>
      <c r="F1000" s="13">
        <v>0</v>
      </c>
      <c r="G1000" s="70">
        <v>13</v>
      </c>
      <c r="H1000" s="47">
        <f>IF(LEFT(E1000,2)="DH",1,IF(LEFT(E1000,2)="CA",2,IF(LEFT(E1000,2)="1B",3,IF(LEFT(E1000,2)="2B",4,IF(LEFT(E1000,2)="3B",5,IF(LEFT(E1000,2)="SS",6,IF(LEFT(E1000,2)="LF",7,IF(LEFT(E1000,2)="CF",8,IF(LEFT(E1000,2)="RF",9,IF(LEFT(E1000,2)="SP",10,IF(LEFT(E1000,2)="RP",11,12)))))))))))</f>
        <v>2</v>
      </c>
      <c r="I1000" s="53">
        <f>IF($G1000="NC","NC",IF(OR(LEFT(E1000,2)="RP",LEFT(E1000,2)="SP"),ROUNDDOWN($G1000*1.05,0)+IF($G1000*1.05-ROUNDDOWN($G1000*1.05,0)&gt;=2/3,2/3,IF($G1000*1.05-ROUNDDOWN($G1000*1.05,0)&gt;=1/3,1/3,0)),ROUNDDOWN($G1000*1.05,0)))</f>
        <v>13</v>
      </c>
      <c r="J1000" s="56"/>
      <c r="K1000" s="48"/>
      <c r="L1000" s="50"/>
      <c r="O1000" s="46" t="str">
        <f>D1000</f>
        <v>HOA</v>
      </c>
    </row>
    <row r="1001" spans="1:16" x14ac:dyDescent="0.2">
      <c r="A1001" s="55"/>
      <c r="B1001" s="55">
        <v>21735</v>
      </c>
      <c r="C1001" s="13" t="s">
        <v>1337</v>
      </c>
      <c r="D1001" s="84" t="s">
        <v>7</v>
      </c>
      <c r="E1001" s="47" t="s">
        <v>165</v>
      </c>
      <c r="F1001" s="48"/>
      <c r="G1001" s="69">
        <v>33</v>
      </c>
      <c r="H1001" s="47">
        <f>IF(LEFT(E1001,2)="DH",1,IF(LEFT(E1001,2)="CA",2,IF(LEFT(E1001,2)="1B",3,IF(LEFT(E1001,2)="2B",4,IF(LEFT(E1001,2)="3B",5,IF(LEFT(E1001,2)="SS",6,IF(LEFT(E1001,2)="LF",7,IF(LEFT(E1001,2)="CF",8,IF(LEFT(E1001,2)="RF",9,IF(LEFT(E1001,2)="SP",10,IF(LEFT(E1001,2)="RP",11,12)))))))))))</f>
        <v>2</v>
      </c>
      <c r="I1001" s="53">
        <f>IF($G1001="NC","NC",IF(OR(LEFT(E1001,2)="RP",LEFT(E1001,2)="SP"),ROUNDDOWN($G1001*1.05,0)+IF($G1001*1.05-ROUNDDOWN($G1001*1.05,0)&gt;=2/3,2/3,IF($G1001*1.05-ROUNDDOWN($G1001*1.05,0)&gt;=1/3,1/3,0)),ROUNDDOWN($G1001*1.05,0)))</f>
        <v>34</v>
      </c>
      <c r="J1001" s="56"/>
      <c r="K1001" s="48"/>
      <c r="L1001" s="50"/>
      <c r="O1001" s="46" t="str">
        <f>D1001</f>
        <v>LAA</v>
      </c>
    </row>
    <row r="1002" spans="1:16" x14ac:dyDescent="0.2">
      <c r="A1002" s="55"/>
      <c r="B1002" s="55">
        <v>22209</v>
      </c>
      <c r="C1002" s="13" t="s">
        <v>1374</v>
      </c>
      <c r="D1002" s="84" t="s">
        <v>121</v>
      </c>
      <c r="E1002" s="47" t="s">
        <v>165</v>
      </c>
      <c r="F1002" s="48"/>
      <c r="G1002" s="69">
        <v>53</v>
      </c>
      <c r="H1002" s="47">
        <f>IF(LEFT(E1002,2)="DH",1,IF(LEFT(E1002,2)="CA",2,IF(LEFT(E1002,2)="1B",3,IF(LEFT(E1002,2)="2B",4,IF(LEFT(E1002,2)="3B",5,IF(LEFT(E1002,2)="SS",6,IF(LEFT(E1002,2)="LF",7,IF(LEFT(E1002,2)="CF",8,IF(LEFT(E1002,2)="RF",9,IF(LEFT(E1002,2)="SP",10,IF(LEFT(E1002,2)="RP",11,12)))))))))))</f>
        <v>2</v>
      </c>
      <c r="I1002" s="53">
        <f>IF($G1002="NC","NC",IF(OR(LEFT(E1002,2)="RP",LEFT(E1002,2)="SP"),ROUNDDOWN($G1002*1.05,0)+IF($G1002*1.05-ROUNDDOWN($G1002*1.05,0)&gt;=2/3,2/3,IF($G1002*1.05-ROUNDDOWN($G1002*1.05,0)&gt;=1/3,1/3,0)),ROUNDDOWN($G1002*1.05,0)))</f>
        <v>55</v>
      </c>
      <c r="J1002" s="56"/>
      <c r="K1002" s="49"/>
      <c r="L1002" s="50"/>
      <c r="O1002" s="46" t="str">
        <f>D1002</f>
        <v>SFN</v>
      </c>
    </row>
    <row r="1003" spans="1:16" x14ac:dyDescent="0.2">
      <c r="A1003" s="55"/>
      <c r="B1003" s="55">
        <v>23372</v>
      </c>
      <c r="C1003" s="13" t="s">
        <v>1453</v>
      </c>
      <c r="D1003" s="76" t="str">
        <f>P1003</f>
        <v>LAN/TBA</v>
      </c>
      <c r="E1003" s="51" t="s">
        <v>165</v>
      </c>
      <c r="F1003" s="48"/>
      <c r="G1003" s="69">
        <v>88</v>
      </c>
      <c r="H1003" s="51">
        <f>IF(LEFT(E1003,2)="DH",1,IF(LEFT(E1003,2)="CA",2,IF(LEFT(E1003,2)="1B",3,IF(LEFT(E1003,2)="2B",4,IF(LEFT(E1003,2)="3B",5,IF(LEFT(E1003,2)="SS",6,IF(LEFT(E1003,2)="LF",7,IF(LEFT(E1003,2)="CF",8,IF(LEFT(E1003,2)="RF",9,IF(LEFT(E1003,2)="SP",10,IF(LEFT(E1003,2)="RP",11,12)))))))))))</f>
        <v>2</v>
      </c>
      <c r="I1003" s="53">
        <f>IF($G1003="NC","NC",IF(OR(LEFT(E1003,2)="RP",LEFT(E1003,2)="SP"),ROUNDDOWN($G1003*1.05,0)+IF($G1003*1.05-ROUNDDOWN($G1003*1.05,0)&gt;=2/3,2/3,IF($G1003*1.05-ROUNDDOWN($G1003*1.05,0)&gt;=1/3,1/3,0)),ROUNDDOWN($G1003*1.05,0)))</f>
        <v>92</v>
      </c>
      <c r="J1003" s="56"/>
      <c r="K1003" s="48"/>
      <c r="L1003" s="50"/>
      <c r="O1003" s="46" t="str">
        <f>D1003</f>
        <v>LAN/TBA</v>
      </c>
      <c r="P1003" s="46" t="s">
        <v>420</v>
      </c>
    </row>
    <row r="1004" spans="1:16" x14ac:dyDescent="0.2">
      <c r="A1004" s="55"/>
      <c r="B1004" s="55">
        <v>23790</v>
      </c>
      <c r="C1004" s="13" t="s">
        <v>1483</v>
      </c>
      <c r="D1004" s="84" t="s">
        <v>71</v>
      </c>
      <c r="E1004" s="51" t="s">
        <v>165</v>
      </c>
      <c r="F1004" s="51"/>
      <c r="G1004" s="69">
        <v>10</v>
      </c>
      <c r="H1004" s="51">
        <f>IF(LEFT(E1004,2)="DH",1,IF(LEFT(E1004,2)="CA",2,IF(LEFT(E1004,2)="1B",3,IF(LEFT(E1004,2)="2B",4,IF(LEFT(E1004,2)="3B",5,IF(LEFT(E1004,2)="SS",6,IF(LEFT(E1004,2)="LF",7,IF(LEFT(E1004,2)="CF",8,IF(LEFT(E1004,2)="RF",9,IF(LEFT(E1004,2)="SP",10,IF(LEFT(E1004,2)="RP",11,12)))))))))))</f>
        <v>2</v>
      </c>
      <c r="I1004" s="53">
        <f>IF($G1004="NC","NC",IF(OR(LEFT(E1004,2)="RP",LEFT(E1004,2)="SP"),ROUNDDOWN($G1004*1.05,0)+IF($G1004*1.05-ROUNDDOWN($G1004*1.05,0)&gt;=2/3,2/3,IF($G1004*1.05-ROUNDDOWN($G1004*1.05,0)&gt;=1/3,1/3,0)),ROUNDDOWN($G1004*1.05,0)))</f>
        <v>10</v>
      </c>
      <c r="J1004" s="56"/>
      <c r="K1004" s="48"/>
      <c r="L1004" s="50"/>
      <c r="O1004" s="46" t="str">
        <f>D1004</f>
        <v>CIN</v>
      </c>
    </row>
    <row r="1005" spans="1:16" x14ac:dyDescent="0.2">
      <c r="A1005" s="55"/>
      <c r="B1005" s="55">
        <v>24641</v>
      </c>
      <c r="C1005" s="13" t="s">
        <v>1532</v>
      </c>
      <c r="D1005" s="84" t="s">
        <v>69</v>
      </c>
      <c r="E1005" s="47" t="s">
        <v>165</v>
      </c>
      <c r="F1005" s="48"/>
      <c r="G1005" s="69">
        <v>102</v>
      </c>
      <c r="H1005" s="47">
        <f>IF(LEFT(E1005,2)="DH",1,IF(LEFT(E1005,2)="CA",2,IF(LEFT(E1005,2)="1B",3,IF(LEFT(E1005,2)="2B",4,IF(LEFT(E1005,2)="3B",5,IF(LEFT(E1005,2)="SS",6,IF(LEFT(E1005,2)="LF",7,IF(LEFT(E1005,2)="CF",8,IF(LEFT(E1005,2)="RF",9,IF(LEFT(E1005,2)="SP",10,IF(LEFT(E1005,2)="RP",11,12)))))))))))</f>
        <v>2</v>
      </c>
      <c r="I1005" s="53">
        <f>IF($G1005="NC","NC",IF(OR(LEFT(E1005,2)="RP",LEFT(E1005,2)="SP"),ROUNDDOWN($G1005*1.05,0)+IF($G1005*1.05-ROUNDDOWN($G1005*1.05,0)&gt;=2/3,2/3,IF($G1005*1.05-ROUNDDOWN($G1005*1.05,0)&gt;=1/3,1/3,0)),ROUNDDOWN($G1005*1.05,0)))</f>
        <v>107</v>
      </c>
      <c r="J1005" s="56"/>
      <c r="K1005" s="49"/>
      <c r="L1005" s="50"/>
      <c r="O1005" s="46" t="str">
        <f>D1005</f>
        <v>OAA</v>
      </c>
    </row>
    <row r="1006" spans="1:16" x14ac:dyDescent="0.2">
      <c r="A1006" s="55"/>
      <c r="B1006" s="55">
        <v>24759</v>
      </c>
      <c r="C1006" s="13" t="s">
        <v>1540</v>
      </c>
      <c r="D1006" s="84" t="s">
        <v>123</v>
      </c>
      <c r="E1006" s="51" t="s">
        <v>165</v>
      </c>
      <c r="F1006" s="48"/>
      <c r="G1006" s="69">
        <v>95</v>
      </c>
      <c r="H1006" s="51">
        <f>IF(LEFT(E1006,2)="DH",1,IF(LEFT(E1006,2)="CA",2,IF(LEFT(E1006,2)="1B",3,IF(LEFT(E1006,2)="2B",4,IF(LEFT(E1006,2)="3B",5,IF(LEFT(E1006,2)="SS",6,IF(LEFT(E1006,2)="LF",7,IF(LEFT(E1006,2)="CF",8,IF(LEFT(E1006,2)="RF",9,IF(LEFT(E1006,2)="SP",10,IF(LEFT(E1006,2)="RP",11,12)))))))))))</f>
        <v>2</v>
      </c>
      <c r="I1006" s="53">
        <f>IF($G1006="NC","NC",IF(OR(LEFT(E1006,2)="RP",LEFT(E1006,2)="SP"),ROUNDDOWN($G1006*1.05,0)+IF($G1006*1.05-ROUNDDOWN($G1006*1.05,0)&gt;=2/3,2/3,IF($G1006*1.05-ROUNDDOWN($G1006*1.05,0)&gt;=1/3,1/3,0)),ROUNDDOWN($G1006*1.05,0)))</f>
        <v>99</v>
      </c>
      <c r="J1006" s="56"/>
      <c r="K1006" s="48"/>
      <c r="L1006" s="50"/>
      <c r="O1006" s="46" t="str">
        <f>D1006</f>
        <v>MNA</v>
      </c>
    </row>
    <row r="1007" spans="1:16" x14ac:dyDescent="0.2">
      <c r="A1007" s="44"/>
      <c r="B1007" s="55">
        <v>25805</v>
      </c>
      <c r="C1007" s="13" t="s">
        <v>1623</v>
      </c>
      <c r="D1007" s="84" t="s">
        <v>25</v>
      </c>
      <c r="E1007" s="47" t="s">
        <v>165</v>
      </c>
      <c r="F1007" s="48"/>
      <c r="G1007" s="69">
        <v>16</v>
      </c>
      <c r="H1007" s="47">
        <f>IF(LEFT(E1007,2)="DH",1,IF(LEFT(E1007,2)="CA",2,IF(LEFT(E1007,2)="1B",3,IF(LEFT(E1007,2)="2B",4,IF(LEFT(E1007,2)="3B",5,IF(LEFT(E1007,2)="SS",6,IF(LEFT(E1007,2)="LF",7,IF(LEFT(E1007,2)="CF",8,IF(LEFT(E1007,2)="RF",9,IF(LEFT(E1007,2)="SP",10,IF(LEFT(E1007,2)="RP",11,12)))))))))))</f>
        <v>2</v>
      </c>
      <c r="I1007" s="53">
        <f>IF($G1007="NC","NC",IF(OR(LEFT(E1007,2)="RP",LEFT(E1007,2)="SP"),ROUNDDOWN($G1007*1.05,0)+IF($G1007*1.05-ROUNDDOWN($G1007*1.05,0)&gt;=2/3,2/3,IF($G1007*1.05-ROUNDDOWN($G1007*1.05,0)&gt;=1/3,1/3,0)),ROUNDDOWN($G1007*1.05,0)))</f>
        <v>16</v>
      </c>
      <c r="J1007" s="56"/>
      <c r="K1007" s="49"/>
      <c r="L1007" s="50"/>
      <c r="O1007" s="46" t="str">
        <f>D1007</f>
        <v>BOA</v>
      </c>
    </row>
    <row r="1008" spans="1:16" x14ac:dyDescent="0.2">
      <c r="A1008" s="55"/>
      <c r="B1008" s="55">
        <v>25814</v>
      </c>
      <c r="C1008" s="13" t="s">
        <v>1625</v>
      </c>
      <c r="D1008" s="84" t="s">
        <v>14</v>
      </c>
      <c r="E1008" s="47" t="s">
        <v>165</v>
      </c>
      <c r="F1008" s="48"/>
      <c r="G1008" s="69">
        <v>3</v>
      </c>
      <c r="H1008" s="47">
        <f>IF(LEFT(E1008,2)="DH",1,IF(LEFT(E1008,2)="CA",2,IF(LEFT(E1008,2)="1B",3,IF(LEFT(E1008,2)="2B",4,IF(LEFT(E1008,2)="3B",5,IF(LEFT(E1008,2)="SS",6,IF(LEFT(E1008,2)="LF",7,IF(LEFT(E1008,2)="CF",8,IF(LEFT(E1008,2)="RF",9,IF(LEFT(E1008,2)="SP",10,IF(LEFT(E1008,2)="RP",11,12)))))))))))</f>
        <v>2</v>
      </c>
      <c r="I1008" s="53">
        <f>IF($G1008="NC","NC",IF(OR(LEFT(E1008,2)="RP",LEFT(E1008,2)="SP"),ROUNDDOWN($G1008*1.05,0)+IF($G1008*1.05-ROUNDDOWN($G1008*1.05,0)&gt;=2/3,2/3,IF($G1008*1.05-ROUNDDOWN($G1008*1.05,0)&gt;=1/3,1/3,0)),ROUNDDOWN($G1008*1.05,0)))</f>
        <v>3</v>
      </c>
      <c r="J1008" s="56"/>
      <c r="K1008" s="49"/>
      <c r="L1008" s="50"/>
      <c r="O1008" s="46" t="str">
        <f>D1008</f>
        <v>WAN</v>
      </c>
    </row>
    <row r="1009" spans="1:16" x14ac:dyDescent="0.2">
      <c r="A1009" s="55"/>
      <c r="B1009" s="55">
        <v>26106</v>
      </c>
      <c r="C1009" s="13" t="s">
        <v>1658</v>
      </c>
      <c r="D1009" s="84" t="s">
        <v>23</v>
      </c>
      <c r="E1009" s="47" t="s">
        <v>165</v>
      </c>
      <c r="F1009" s="48"/>
      <c r="G1009" s="69">
        <v>41</v>
      </c>
      <c r="H1009" s="47">
        <f>IF(LEFT(E1009,2)="DH",1,IF(LEFT(E1009,2)="CA",2,IF(LEFT(E1009,2)="1B",3,IF(LEFT(E1009,2)="2B",4,IF(LEFT(E1009,2)="3B",5,IF(LEFT(E1009,2)="SS",6,IF(LEFT(E1009,2)="LF",7,IF(LEFT(E1009,2)="CF",8,IF(LEFT(E1009,2)="RF",9,IF(LEFT(E1009,2)="SP",10,IF(LEFT(E1009,2)="RP",11,12)))))))))))</f>
        <v>2</v>
      </c>
      <c r="I1009" s="53">
        <f>IF($G1009="NC","NC",IF(OR(LEFT(E1009,2)="RP",LEFT(E1009,2)="SP"),ROUNDDOWN($G1009*1.05,0)+IF($G1009*1.05-ROUNDDOWN($G1009*1.05,0)&gt;=2/3,2/3,IF($G1009*1.05-ROUNDDOWN($G1009*1.05,0)&gt;=1/3,1/3,0)),ROUNDDOWN($G1009*1.05,0)))</f>
        <v>43</v>
      </c>
      <c r="J1009" s="56"/>
      <c r="K1009" s="49"/>
      <c r="L1009" s="50"/>
      <c r="O1009" s="46" t="str">
        <f>D1009</f>
        <v>BAA</v>
      </c>
    </row>
    <row r="1010" spans="1:16" x14ac:dyDescent="0.2">
      <c r="A1010" s="55"/>
      <c r="B1010" s="55">
        <v>10441</v>
      </c>
      <c r="C1010" s="13" t="s">
        <v>611</v>
      </c>
      <c r="D1010" s="84" t="s">
        <v>94</v>
      </c>
      <c r="E1010" s="47" t="s">
        <v>4</v>
      </c>
      <c r="F1010" s="48"/>
      <c r="G1010" s="69">
        <v>9</v>
      </c>
      <c r="H1010" s="47">
        <f>IF(LEFT(E1010,2)="DH",1,IF(LEFT(E1010,2)="CA",2,IF(LEFT(E1010,2)="1B",3,IF(LEFT(E1010,2)="2B",4,IF(LEFT(E1010,2)="3B",5,IF(LEFT(E1010,2)="SS",6,IF(LEFT(E1010,2)="LF",7,IF(LEFT(E1010,2)="CF",8,IF(LEFT(E1010,2)="RF",9,IF(LEFT(E1010,2)="SP",10,IF(LEFT(E1010,2)="RP",11,12)))))))))))</f>
        <v>3</v>
      </c>
      <c r="I1010" s="53">
        <f>IF($G1010="NC","NC",IF(OR(LEFT(E1010,2)="RP",LEFT(E1010,2)="SP"),ROUNDDOWN($G1010*1.05,0)+IF($G1010*1.05-ROUNDDOWN($G1010*1.05,0)&gt;=2/3,2/3,IF($G1010*1.05-ROUNDDOWN($G1010*1.05,0)&gt;=1/3,1/3,0)),ROUNDDOWN($G1010*1.05,0)))</f>
        <v>9</v>
      </c>
      <c r="J1010" s="56"/>
      <c r="K1010" s="48"/>
      <c r="L1010" s="50"/>
      <c r="O1010" s="46" t="str">
        <f>D1010</f>
        <v>HOA</v>
      </c>
    </row>
    <row r="1011" spans="1:16" x14ac:dyDescent="0.2">
      <c r="A1011" s="55"/>
      <c r="B1011" s="55">
        <v>16219</v>
      </c>
      <c r="C1011" s="13" t="s">
        <v>858</v>
      </c>
      <c r="D1011" s="84" t="s">
        <v>7</v>
      </c>
      <c r="E1011" s="51" t="s">
        <v>4</v>
      </c>
      <c r="F1011" s="48"/>
      <c r="G1011" s="69">
        <v>9</v>
      </c>
      <c r="H1011" s="51">
        <f>IF(LEFT(E1011,2)="DH",1,IF(LEFT(E1011,2)="CA",2,IF(LEFT(E1011,2)="1B",3,IF(LEFT(E1011,2)="2B",4,IF(LEFT(E1011,2)="3B",5,IF(LEFT(E1011,2)="SS",6,IF(LEFT(E1011,2)="LF",7,IF(LEFT(E1011,2)="CF",8,IF(LEFT(E1011,2)="RF",9,IF(LEFT(E1011,2)="SP",10,IF(LEFT(E1011,2)="RP",11,12)))))))))))</f>
        <v>3</v>
      </c>
      <c r="I1011" s="53">
        <f>IF($G1011="NC","NC",IF(OR(LEFT(E1011,2)="RP",LEFT(E1011,2)="SP"),ROUNDDOWN($G1011*1.05,0)+IF($G1011*1.05-ROUNDDOWN($G1011*1.05,0)&gt;=2/3,2/3,IF($G1011*1.05-ROUNDDOWN($G1011*1.05,0)&gt;=1/3,1/3,0)),ROUNDDOWN($G1011*1.05,0)))</f>
        <v>9</v>
      </c>
      <c r="J1011" s="56"/>
      <c r="K1011" s="48"/>
      <c r="L1011" s="50"/>
      <c r="O1011" s="46" t="str">
        <f>D1011</f>
        <v>LAA</v>
      </c>
    </row>
    <row r="1012" spans="1:16" x14ac:dyDescent="0.2">
      <c r="A1012" s="55"/>
      <c r="B1012" s="55">
        <v>19198</v>
      </c>
      <c r="C1012" s="13" t="s">
        <v>1040</v>
      </c>
      <c r="D1012" s="84" t="s">
        <v>11</v>
      </c>
      <c r="E1012" s="47" t="s">
        <v>4</v>
      </c>
      <c r="F1012" s="48"/>
      <c r="G1012" s="69">
        <v>36</v>
      </c>
      <c r="H1012" s="47">
        <f>IF(LEFT(E1012,2)="DH",1,IF(LEFT(E1012,2)="CA",2,IF(LEFT(E1012,2)="1B",3,IF(LEFT(E1012,2)="2B",4,IF(LEFT(E1012,2)="3B",5,IF(LEFT(E1012,2)="SS",6,IF(LEFT(E1012,2)="LF",7,IF(LEFT(E1012,2)="CF",8,IF(LEFT(E1012,2)="RF",9,IF(LEFT(E1012,2)="SP",10,IF(LEFT(E1012,2)="RP",11,12)))))))))))</f>
        <v>3</v>
      </c>
      <c r="I1012" s="53">
        <f>IF($G1012="NC","NC",IF(OR(LEFT(E1012,2)="RP",LEFT(E1012,2)="SP"),ROUNDDOWN($G1012*1.05,0)+IF($G1012*1.05-ROUNDDOWN($G1012*1.05,0)&gt;=2/3,2/3,IF($G1012*1.05-ROUNDDOWN($G1012*1.05,0)&gt;=1/3,1/3,0)),ROUNDDOWN($G1012*1.05,0)))</f>
        <v>37</v>
      </c>
      <c r="J1012" s="56"/>
      <c r="K1012" s="49"/>
      <c r="L1012" s="50"/>
      <c r="O1012" s="46" t="str">
        <f>D1012</f>
        <v>SDN</v>
      </c>
    </row>
    <row r="1013" spans="1:16" x14ac:dyDescent="0.2">
      <c r="A1013" s="55"/>
      <c r="B1013" s="55">
        <v>19294</v>
      </c>
      <c r="C1013" s="13" t="s">
        <v>1060</v>
      </c>
      <c r="D1013" s="84" t="s">
        <v>5</v>
      </c>
      <c r="E1013" s="47" t="s">
        <v>4</v>
      </c>
      <c r="F1013" s="48"/>
      <c r="G1013" s="69">
        <v>11</v>
      </c>
      <c r="H1013" s="47">
        <f>IF(LEFT(E1013,2)="DH",1,IF(LEFT(E1013,2)="CA",2,IF(LEFT(E1013,2)="1B",3,IF(LEFT(E1013,2)="2B",4,IF(LEFT(E1013,2)="3B",5,IF(LEFT(E1013,2)="SS",6,IF(LEFT(E1013,2)="LF",7,IF(LEFT(E1013,2)="CF",8,IF(LEFT(E1013,2)="RF",9,IF(LEFT(E1013,2)="SP",10,IF(LEFT(E1013,2)="RP",11,12)))))))))))</f>
        <v>3</v>
      </c>
      <c r="I1013" s="53">
        <f>IF($G1013="NC","NC",IF(OR(LEFT(E1013,2)="RP",LEFT(E1013,2)="SP"),ROUNDDOWN($G1013*1.05,0)+IF($G1013*1.05-ROUNDDOWN($G1013*1.05,0)&gt;=2/3,2/3,IF($G1013*1.05-ROUNDDOWN($G1013*1.05,0)&gt;=1/3,1/3,0)),ROUNDDOWN($G1013*1.05,0)))</f>
        <v>11</v>
      </c>
      <c r="J1013" s="56"/>
      <c r="K1013" s="49"/>
      <c r="L1013" s="50"/>
      <c r="O1013" s="46" t="str">
        <f>D1013</f>
        <v>PIN</v>
      </c>
    </row>
    <row r="1014" spans="1:16" x14ac:dyDescent="0.2">
      <c r="A1014" s="55"/>
      <c r="B1014" s="55">
        <v>19958</v>
      </c>
      <c r="C1014" s="13" t="s">
        <v>1175</v>
      </c>
      <c r="D1014" s="84" t="s">
        <v>7</v>
      </c>
      <c r="E1014" s="47" t="s">
        <v>4</v>
      </c>
      <c r="F1014" s="48"/>
      <c r="G1014" s="69">
        <v>8</v>
      </c>
      <c r="H1014" s="47">
        <f>IF(LEFT(E1014,2)="DH",1,IF(LEFT(E1014,2)="CA",2,IF(LEFT(E1014,2)="1B",3,IF(LEFT(E1014,2)="2B",4,IF(LEFT(E1014,2)="3B",5,IF(LEFT(E1014,2)="SS",6,IF(LEFT(E1014,2)="LF",7,IF(LEFT(E1014,2)="CF",8,IF(LEFT(E1014,2)="RF",9,IF(LEFT(E1014,2)="SP",10,IF(LEFT(E1014,2)="RP",11,12)))))))))))</f>
        <v>3</v>
      </c>
      <c r="I1014" s="53">
        <f>IF($G1014="NC","NC",IF(OR(LEFT(E1014,2)="RP",LEFT(E1014,2)="SP"),ROUNDDOWN($G1014*1.05,0)+IF($G1014*1.05-ROUNDDOWN($G1014*1.05,0)&gt;=2/3,2/3,IF($G1014*1.05-ROUNDDOWN($G1014*1.05,0)&gt;=1/3,1/3,0)),ROUNDDOWN($G1014*1.05,0)))</f>
        <v>8</v>
      </c>
      <c r="J1014" s="56"/>
      <c r="K1014" s="49"/>
      <c r="L1014" s="50"/>
      <c r="O1014" s="46" t="str">
        <f>D1014</f>
        <v>LAA</v>
      </c>
    </row>
    <row r="1015" spans="1:16" x14ac:dyDescent="0.2">
      <c r="A1015" s="55"/>
      <c r="B1015" s="55">
        <v>19966</v>
      </c>
      <c r="C1015" s="13" t="s">
        <v>1180</v>
      </c>
      <c r="D1015" s="84" t="s">
        <v>63</v>
      </c>
      <c r="E1015" s="51" t="s">
        <v>4</v>
      </c>
      <c r="F1015" s="51"/>
      <c r="G1015" s="69">
        <v>18</v>
      </c>
      <c r="H1015" s="51">
        <f>IF(LEFT(E1015,2)="DH",1,IF(LEFT(E1015,2)="CA",2,IF(LEFT(E1015,2)="1B",3,IF(LEFT(E1015,2)="2B",4,IF(LEFT(E1015,2)="3B",5,IF(LEFT(E1015,2)="SS",6,IF(LEFT(E1015,2)="LF",7,IF(LEFT(E1015,2)="CF",8,IF(LEFT(E1015,2)="RF",9,IF(LEFT(E1015,2)="SP",10,IF(LEFT(E1015,2)="RP",11,12)))))))))))</f>
        <v>3</v>
      </c>
      <c r="I1015" s="53">
        <f>IF($G1015="NC","NC",IF(OR(LEFT(E1015,2)="RP",LEFT(E1015,2)="SP"),ROUNDDOWN($G1015*1.05,0)+IF($G1015*1.05-ROUNDDOWN($G1015*1.05,0)&gt;=2/3,2/3,IF($G1015*1.05-ROUNDDOWN($G1015*1.05,0)&gt;=1/3,1/3,0)),ROUNDDOWN($G1015*1.05,0)))</f>
        <v>18</v>
      </c>
      <c r="J1015" s="56"/>
      <c r="K1015" s="48"/>
      <c r="L1015" s="50"/>
      <c r="O1015" s="46" t="str">
        <f>D1015</f>
        <v>CHA</v>
      </c>
    </row>
    <row r="1016" spans="1:16" x14ac:dyDescent="0.2">
      <c r="A1016" s="55"/>
      <c r="B1016" s="55">
        <v>20003</v>
      </c>
      <c r="C1016" s="13" t="s">
        <v>1187</v>
      </c>
      <c r="D1016" s="84" t="s">
        <v>64</v>
      </c>
      <c r="E1016" s="47" t="s">
        <v>4</v>
      </c>
      <c r="F1016" s="48"/>
      <c r="G1016" s="69">
        <v>18</v>
      </c>
      <c r="H1016" s="47">
        <f>IF(LEFT(E1016,2)="DH",1,IF(LEFT(E1016,2)="CA",2,IF(LEFT(E1016,2)="1B",3,IF(LEFT(E1016,2)="2B",4,IF(LEFT(E1016,2)="3B",5,IF(LEFT(E1016,2)="SS",6,IF(LEFT(E1016,2)="LF",7,IF(LEFT(E1016,2)="CF",8,IF(LEFT(E1016,2)="RF",9,IF(LEFT(E1016,2)="SP",10,IF(LEFT(E1016,2)="RP",11,12)))))))))))</f>
        <v>3</v>
      </c>
      <c r="I1016" s="53">
        <f>IF($G1016="NC","NC",IF(OR(LEFT(E1016,2)="RP",LEFT(E1016,2)="SP"),ROUNDDOWN($G1016*1.05,0)+IF($G1016*1.05-ROUNDDOWN($G1016*1.05,0)&gt;=2/3,2/3,IF($G1016*1.05-ROUNDDOWN($G1016*1.05,0)&gt;=1/3,1/3,0)),ROUNDDOWN($G1016*1.05,0)))</f>
        <v>18</v>
      </c>
      <c r="J1016" s="56"/>
      <c r="K1016" s="49"/>
      <c r="L1016" s="50"/>
      <c r="O1016" s="46" t="str">
        <f>D1016</f>
        <v>CON</v>
      </c>
    </row>
    <row r="1017" spans="1:16" x14ac:dyDescent="0.2">
      <c r="A1017" s="55"/>
      <c r="B1017" s="55">
        <v>20557</v>
      </c>
      <c r="C1017" s="13" t="s">
        <v>1254</v>
      </c>
      <c r="D1017" s="84" t="s">
        <v>69</v>
      </c>
      <c r="E1017" s="51" t="s">
        <v>332</v>
      </c>
      <c r="F1017" s="48"/>
      <c r="G1017" s="69">
        <v>17</v>
      </c>
      <c r="H1017" s="51">
        <f>IF(LEFT(E1017,2)="DH",1,IF(LEFT(E1017,2)="CA",2,IF(LEFT(E1017,2)="1B",3,IF(LEFT(E1017,2)="2B",4,IF(LEFT(E1017,2)="3B",5,IF(LEFT(E1017,2)="SS",6,IF(LEFT(E1017,2)="LF",7,IF(LEFT(E1017,2)="CF",8,IF(LEFT(E1017,2)="RF",9,IF(LEFT(E1017,2)="SP",10,IF(LEFT(E1017,2)="RP",11,12)))))))))))</f>
        <v>3</v>
      </c>
      <c r="I1017" s="53">
        <f>IF($G1017="NC","NC",IF(OR(LEFT(E1017,2)="RP",LEFT(E1017,2)="SP"),ROUNDDOWN($G1017*1.05,0)+IF($G1017*1.05-ROUNDDOWN($G1017*1.05,0)&gt;=2/3,2/3,IF($G1017*1.05-ROUNDDOWN($G1017*1.05,0)&gt;=1/3,1/3,0)),ROUNDDOWN($G1017*1.05,0)))</f>
        <v>17</v>
      </c>
      <c r="J1017" s="56"/>
      <c r="K1017" s="48"/>
      <c r="L1017" s="50"/>
      <c r="O1017" s="46" t="str">
        <f>D1017</f>
        <v>OAA</v>
      </c>
    </row>
    <row r="1018" spans="1:16" x14ac:dyDescent="0.2">
      <c r="A1018" s="55"/>
      <c r="B1018" s="55">
        <v>21716</v>
      </c>
      <c r="C1018" s="13" t="s">
        <v>1336</v>
      </c>
      <c r="D1018" s="84" t="s">
        <v>5</v>
      </c>
      <c r="E1018" s="47" t="s">
        <v>4</v>
      </c>
      <c r="F1018" s="48"/>
      <c r="G1018" s="69">
        <v>91</v>
      </c>
      <c r="H1018" s="47">
        <f>IF(LEFT(E1018,2)="DH",1,IF(LEFT(E1018,2)="CA",2,IF(LEFT(E1018,2)="1B",3,IF(LEFT(E1018,2)="2B",4,IF(LEFT(E1018,2)="3B",5,IF(LEFT(E1018,2)="SS",6,IF(LEFT(E1018,2)="LF",7,IF(LEFT(E1018,2)="CF",8,IF(LEFT(E1018,2)="RF",9,IF(LEFT(E1018,2)="SP",10,IF(LEFT(E1018,2)="RP",11,12)))))))))))</f>
        <v>3</v>
      </c>
      <c r="I1018" s="53">
        <f>IF($G1018="NC","NC",IF(OR(LEFT(E1018,2)="RP",LEFT(E1018,2)="SP"),ROUNDDOWN($G1018*1.05,0)+IF($G1018*1.05-ROUNDDOWN($G1018*1.05,0)&gt;=2/3,2/3,IF($G1018*1.05-ROUNDDOWN($G1018*1.05,0)&gt;=1/3,1/3,0)),ROUNDDOWN($G1018*1.05,0)))</f>
        <v>95</v>
      </c>
      <c r="J1018" s="56"/>
      <c r="K1018" s="48"/>
      <c r="L1018" s="50"/>
      <c r="O1018" s="46" t="str">
        <f>D1018</f>
        <v>PIN</v>
      </c>
    </row>
    <row r="1019" spans="1:16" x14ac:dyDescent="0.2">
      <c r="A1019" s="55"/>
      <c r="B1019" s="55">
        <v>23312</v>
      </c>
      <c r="C1019" s="13" t="s">
        <v>1447</v>
      </c>
      <c r="D1019" s="76" t="str">
        <f>P1019</f>
        <v>CHA/BAA</v>
      </c>
      <c r="E1019" s="47" t="s">
        <v>4</v>
      </c>
      <c r="F1019" s="48"/>
      <c r="G1019" s="69">
        <v>47</v>
      </c>
      <c r="H1019" s="47">
        <f>IF(LEFT(E1019,2)="DH",1,IF(LEFT(E1019,2)="CA",2,IF(LEFT(E1019,2)="1B",3,IF(LEFT(E1019,2)="2B",4,IF(LEFT(E1019,2)="3B",5,IF(LEFT(E1019,2)="SS",6,IF(LEFT(E1019,2)="LF",7,IF(LEFT(E1019,2)="CF",8,IF(LEFT(E1019,2)="RF",9,IF(LEFT(E1019,2)="SP",10,IF(LEFT(E1019,2)="RP",11,12)))))))))))</f>
        <v>3</v>
      </c>
      <c r="I1019" s="53">
        <f>IF($G1019="NC","NC",IF(OR(LEFT(E1019,2)="RP",LEFT(E1019,2)="SP"),ROUNDDOWN($G1019*1.05,0)+IF($G1019*1.05-ROUNDDOWN($G1019*1.05,0)&gt;=2/3,2/3,IF($G1019*1.05-ROUNDDOWN($G1019*1.05,0)&gt;=1/3,1/3,0)),ROUNDDOWN($G1019*1.05,0)))</f>
        <v>49</v>
      </c>
      <c r="J1019" s="56"/>
      <c r="K1019" s="48"/>
      <c r="L1019" s="50"/>
      <c r="O1019" s="46" t="str">
        <f>D1019</f>
        <v>CHA/BAA</v>
      </c>
      <c r="P1019" s="46" t="s">
        <v>489</v>
      </c>
    </row>
    <row r="1020" spans="1:16" x14ac:dyDescent="0.2">
      <c r="A1020" s="55"/>
      <c r="B1020" s="55">
        <v>24782</v>
      </c>
      <c r="C1020" s="13" t="s">
        <v>1543</v>
      </c>
      <c r="D1020" s="84" t="s">
        <v>121</v>
      </c>
      <c r="E1020" s="47" t="s">
        <v>4</v>
      </c>
      <c r="F1020" s="48"/>
      <c r="G1020" s="69">
        <v>20</v>
      </c>
      <c r="H1020" s="47">
        <f>IF(LEFT(E1020,2)="DH",1,IF(LEFT(E1020,2)="CA",2,IF(LEFT(E1020,2)="1B",3,IF(LEFT(E1020,2)="2B",4,IF(LEFT(E1020,2)="3B",5,IF(LEFT(E1020,2)="SS",6,IF(LEFT(E1020,2)="LF",7,IF(LEFT(E1020,2)="CF",8,IF(LEFT(E1020,2)="RF",9,IF(LEFT(E1020,2)="SP",10,IF(LEFT(E1020,2)="RP",11,12)))))))))))</f>
        <v>3</v>
      </c>
      <c r="I1020" s="53">
        <f>IF($G1020="NC","NC",IF(OR(LEFT(E1020,2)="RP",LEFT(E1020,2)="SP"),ROUNDDOWN($G1020*1.05,0)+IF($G1020*1.05-ROUNDDOWN($G1020*1.05,0)&gt;=2/3,2/3,IF($G1020*1.05-ROUNDDOWN($G1020*1.05,0)&gt;=1/3,1/3,0)),ROUNDDOWN($G1020*1.05,0)))</f>
        <v>21</v>
      </c>
      <c r="J1020" s="56"/>
      <c r="K1020" s="48"/>
      <c r="L1020" s="50"/>
      <c r="O1020" s="46" t="str">
        <f>D1020</f>
        <v>SFN</v>
      </c>
    </row>
    <row r="1021" spans="1:16" x14ac:dyDescent="0.2">
      <c r="A1021" s="55"/>
      <c r="B1021" s="55">
        <v>25844</v>
      </c>
      <c r="C1021" s="13" t="s">
        <v>1628</v>
      </c>
      <c r="D1021" s="76" t="str">
        <f>P1021</f>
        <v>OAA/LAA</v>
      </c>
      <c r="E1021" s="47" t="s">
        <v>4</v>
      </c>
      <c r="F1021" s="48"/>
      <c r="G1021" s="69">
        <v>42</v>
      </c>
      <c r="H1021" s="47">
        <f>IF(LEFT(E1021,2)="DH",1,IF(LEFT(E1021,2)="CA",2,IF(LEFT(E1021,2)="1B",3,IF(LEFT(E1021,2)="2B",4,IF(LEFT(E1021,2)="3B",5,IF(LEFT(E1021,2)="SS",6,IF(LEFT(E1021,2)="LF",7,IF(LEFT(E1021,2)="CF",8,IF(LEFT(E1021,2)="RF",9,IF(LEFT(E1021,2)="SP",10,IF(LEFT(E1021,2)="RP",11,12)))))))))))</f>
        <v>3</v>
      </c>
      <c r="I1021" s="53">
        <f>IF($G1021="NC","NC",IF(OR(LEFT(E1021,2)="RP",LEFT(E1021,2)="SP"),ROUNDDOWN($G1021*1.05,0)+IF($G1021*1.05-ROUNDDOWN($G1021*1.05,0)&gt;=2/3,2/3,IF($G1021*1.05-ROUNDDOWN($G1021*1.05,0)&gt;=1/3,1/3,0)),ROUNDDOWN($G1021*1.05,0)))</f>
        <v>44</v>
      </c>
      <c r="J1021" s="56"/>
      <c r="K1021" s="49"/>
      <c r="L1021" s="50"/>
      <c r="O1021" s="46" t="str">
        <f>D1021</f>
        <v>OAA/LAA</v>
      </c>
      <c r="P1021" s="46" t="s">
        <v>451</v>
      </c>
    </row>
    <row r="1022" spans="1:16" x14ac:dyDescent="0.2">
      <c r="A1022" s="55"/>
      <c r="B1022" s="55">
        <v>25855</v>
      </c>
      <c r="C1022" s="13" t="s">
        <v>1630</v>
      </c>
      <c r="D1022" s="84" t="s">
        <v>5</v>
      </c>
      <c r="E1022" s="47" t="s">
        <v>4</v>
      </c>
      <c r="F1022" s="47"/>
      <c r="G1022" s="69">
        <v>41</v>
      </c>
      <c r="H1022" s="47">
        <f>IF(LEFT(E1022,2)="DH",1,IF(LEFT(E1022,2)="CA",2,IF(LEFT(E1022,2)="1B",3,IF(LEFT(E1022,2)="2B",4,IF(LEFT(E1022,2)="3B",5,IF(LEFT(E1022,2)="SS",6,IF(LEFT(E1022,2)="LF",7,IF(LEFT(E1022,2)="CF",8,IF(LEFT(E1022,2)="RF",9,IF(LEFT(E1022,2)="SP",10,IF(LEFT(E1022,2)="RP",11,12)))))))))))</f>
        <v>3</v>
      </c>
      <c r="I1022" s="53">
        <f>IF($G1022="NC","NC",IF(OR(LEFT(E1022,2)="RP",LEFT(E1022,2)="SP"),ROUNDDOWN($G1022*1.05,0)+IF($G1022*1.05-ROUNDDOWN($G1022*1.05,0)&gt;=2/3,2/3,IF($G1022*1.05-ROUNDDOWN($G1022*1.05,0)&gt;=1/3,1/3,0)),ROUNDDOWN($G1022*1.05,0)))</f>
        <v>43</v>
      </c>
      <c r="J1022" s="56"/>
      <c r="K1022" s="49"/>
      <c r="L1022" s="50"/>
      <c r="O1022" s="46" t="str">
        <f>D1022</f>
        <v>PIN</v>
      </c>
    </row>
    <row r="1023" spans="1:16" x14ac:dyDescent="0.2">
      <c r="A1023" s="55"/>
      <c r="B1023" s="55">
        <v>26148</v>
      </c>
      <c r="C1023" s="13" t="s">
        <v>1665</v>
      </c>
      <c r="D1023" s="84" t="s">
        <v>65</v>
      </c>
      <c r="E1023" s="47" t="s">
        <v>4</v>
      </c>
      <c r="F1023" s="48"/>
      <c r="G1023" s="69">
        <v>22</v>
      </c>
      <c r="H1023" s="47">
        <f>IF(LEFT(E1023,2)="DH",1,IF(LEFT(E1023,2)="CA",2,IF(LEFT(E1023,2)="1B",3,IF(LEFT(E1023,2)="2B",4,IF(LEFT(E1023,2)="3B",5,IF(LEFT(E1023,2)="SS",6,IF(LEFT(E1023,2)="LF",7,IF(LEFT(E1023,2)="CF",8,IF(LEFT(E1023,2)="RF",9,IF(LEFT(E1023,2)="SP",10,IF(LEFT(E1023,2)="RP",11,12)))))))))))</f>
        <v>3</v>
      </c>
      <c r="I1023" s="53">
        <f>IF($G1023="NC","NC",IF(OR(LEFT(E1023,2)="RP",LEFT(E1023,2)="SP"),ROUNDDOWN($G1023*1.05,0)+IF($G1023*1.05-ROUNDDOWN($G1023*1.05,0)&gt;=2/3,2/3,IF($G1023*1.05-ROUNDDOWN($G1023*1.05,0)&gt;=1/3,1/3,0)),ROUNDDOWN($G1023*1.05,0)))</f>
        <v>23</v>
      </c>
      <c r="J1023" s="56"/>
      <c r="K1023" s="49"/>
      <c r="L1023" s="50"/>
      <c r="O1023" s="46" t="str">
        <f>D1023</f>
        <v>ARN</v>
      </c>
    </row>
    <row r="1024" spans="1:16" x14ac:dyDescent="0.2">
      <c r="A1024" s="55"/>
      <c r="B1024" s="55">
        <v>27501</v>
      </c>
      <c r="C1024" s="13" t="s">
        <v>1760</v>
      </c>
      <c r="D1024" s="84" t="s">
        <v>16</v>
      </c>
      <c r="E1024" s="51" t="s">
        <v>4</v>
      </c>
      <c r="F1024" s="48"/>
      <c r="G1024" s="69">
        <v>9</v>
      </c>
      <c r="H1024" s="47">
        <f>IF(LEFT(E1024,2)="DH",1,IF(LEFT(E1024,2)="CA",2,IF(LEFT(E1024,2)="1B",3,IF(LEFT(E1024,2)="2B",4,IF(LEFT(E1024,2)="3B",5,IF(LEFT(E1024,2)="SS",6,IF(LEFT(E1024,2)="LF",7,IF(LEFT(E1024,2)="CF",8,IF(LEFT(E1024,2)="RF",9,IF(LEFT(E1024,2)="SP",10,IF(LEFT(E1024,2)="RP",11,12)))))))))))</f>
        <v>3</v>
      </c>
      <c r="I1024" s="53">
        <f>IF($G1024="NC","NC",IF(OR(LEFT(E1024,2)="RP",LEFT(E1024,2)="SP"),ROUNDDOWN($G1024*1.05,0)+IF($G1024*1.05-ROUNDDOWN($G1024*1.05,0)&gt;=2/3,2/3,IF($G1024*1.05-ROUNDDOWN($G1024*1.05,0)&gt;=1/3,1/3,0)),ROUNDDOWN($G1024*1.05,0)))</f>
        <v>9</v>
      </c>
      <c r="J1024" s="56"/>
      <c r="K1024" s="48"/>
      <c r="L1024" s="50"/>
      <c r="O1024" s="46" t="str">
        <f>D1024</f>
        <v>TEA</v>
      </c>
    </row>
    <row r="1025" spans="1:15" x14ac:dyDescent="0.2">
      <c r="A1025" s="55"/>
      <c r="B1025" s="55">
        <v>27845</v>
      </c>
      <c r="C1025" s="13" t="s">
        <v>1822</v>
      </c>
      <c r="D1025" s="84" t="s">
        <v>140</v>
      </c>
      <c r="E1025" s="47" t="s">
        <v>4</v>
      </c>
      <c r="F1025" s="48"/>
      <c r="G1025" s="69">
        <v>120</v>
      </c>
      <c r="H1025" s="47">
        <f>IF(LEFT(E1025,2)="DH",1,IF(LEFT(E1025,2)="CA",2,IF(LEFT(E1025,2)="1B",3,IF(LEFT(E1025,2)="2B",4,IF(LEFT(E1025,2)="3B",5,IF(LEFT(E1025,2)="SS",6,IF(LEFT(E1025,2)="LF",7,IF(LEFT(E1025,2)="CF",8,IF(LEFT(E1025,2)="RF",9,IF(LEFT(E1025,2)="SP",10,IF(LEFT(E1025,2)="RP",11,12)))))))))))</f>
        <v>3</v>
      </c>
      <c r="I1025" s="53">
        <f>IF($G1025="NC","NC",IF(OR(LEFT(E1025,2)="RP",LEFT(E1025,2)="SP"),ROUNDDOWN($G1025*1.05,0)+IF($G1025*1.05-ROUNDDOWN($G1025*1.05,0)&gt;=2/3,2/3,IF($G1025*1.05-ROUNDDOWN($G1025*1.05,0)&gt;=1/3,1/3,0)),ROUNDDOWN($G1025*1.05,0)))</f>
        <v>126</v>
      </c>
      <c r="J1025" s="56"/>
      <c r="K1025" s="48"/>
      <c r="L1025" s="50"/>
      <c r="O1025" s="46" t="str">
        <f>D1025</f>
        <v>MMN</v>
      </c>
    </row>
    <row r="1026" spans="1:15" x14ac:dyDescent="0.2">
      <c r="A1026" s="55"/>
      <c r="B1026" s="55">
        <v>29782</v>
      </c>
      <c r="C1026" s="13" t="s">
        <v>1893</v>
      </c>
      <c r="D1026" s="84" t="s">
        <v>7</v>
      </c>
      <c r="E1026" s="47" t="s">
        <v>4</v>
      </c>
      <c r="F1026" s="48"/>
      <c r="G1026" s="69">
        <v>20</v>
      </c>
      <c r="H1026" s="47">
        <f>IF(LEFT(E1026,2)="DH",1,IF(LEFT(E1026,2)="CA",2,IF(LEFT(E1026,2)="1B",3,IF(LEFT(E1026,2)="2B",4,IF(LEFT(E1026,2)="3B",5,IF(LEFT(E1026,2)="SS",6,IF(LEFT(E1026,2)="LF",7,IF(LEFT(E1026,2)="CF",8,IF(LEFT(E1026,2)="RF",9,IF(LEFT(E1026,2)="SP",10,IF(LEFT(E1026,2)="RP",11,12)))))))))))</f>
        <v>3</v>
      </c>
      <c r="I1026" s="53">
        <f>IF($G1026="NC","NC",IF(OR(LEFT(E1026,2)="RP",LEFT(E1026,2)="SP"),ROUNDDOWN($G1026*1.05,0)+IF($G1026*1.05-ROUNDDOWN($G1026*1.05,0)&gt;=2/3,2/3,IF($G1026*1.05-ROUNDDOWN($G1026*1.05,0)&gt;=1/3,1/3,0)),ROUNDDOWN($G1026*1.05,0)))</f>
        <v>21</v>
      </c>
      <c r="J1026" s="56"/>
      <c r="K1026" s="49"/>
      <c r="L1026" s="50"/>
      <c r="O1026" s="46" t="str">
        <f>D1026</f>
        <v>LAA</v>
      </c>
    </row>
    <row r="1027" spans="1:15" x14ac:dyDescent="0.2">
      <c r="A1027" s="55"/>
      <c r="B1027" s="55">
        <v>29949</v>
      </c>
      <c r="C1027" s="13" t="s">
        <v>1912</v>
      </c>
      <c r="D1027" s="84" t="s">
        <v>139</v>
      </c>
      <c r="E1027" s="51" t="s">
        <v>330</v>
      </c>
      <c r="F1027" s="48"/>
      <c r="G1027" s="69">
        <v>8</v>
      </c>
      <c r="H1027" s="51">
        <f>IF(LEFT(E1027,2)="DH",1,IF(LEFT(E1027,2)="CA",2,IF(LEFT(E1027,2)="1B",3,IF(LEFT(E1027,2)="2B",4,IF(LEFT(E1027,2)="3B",5,IF(LEFT(E1027,2)="SS",6,IF(LEFT(E1027,2)="LF",7,IF(LEFT(E1027,2)="CF",8,IF(LEFT(E1027,2)="RF",9,IF(LEFT(E1027,2)="SP",10,IF(LEFT(E1027,2)="RP",11,12)))))))))))</f>
        <v>3</v>
      </c>
      <c r="I1027" s="53">
        <f>IF($G1027="NC","NC",IF(OR(LEFT(E1027,2)="RP",LEFT(E1027,2)="SP"),ROUNDDOWN($G1027*1.05,0)+IF($G1027*1.05-ROUNDDOWN($G1027*1.05,0)&gt;=2/3,2/3,IF($G1027*1.05-ROUNDDOWN($G1027*1.05,0)&gt;=1/3,1/3,0)),ROUNDDOWN($G1027*1.05,0)))</f>
        <v>8</v>
      </c>
      <c r="J1027" s="56"/>
      <c r="K1027" s="48"/>
      <c r="L1027" s="50"/>
      <c r="O1027" s="46" t="str">
        <f>D1027</f>
        <v>MLN</v>
      </c>
    </row>
    <row r="1028" spans="1:15" x14ac:dyDescent="0.2">
      <c r="A1028" s="55"/>
      <c r="B1028" s="55">
        <v>30011</v>
      </c>
      <c r="C1028" s="13" t="s">
        <v>1921</v>
      </c>
      <c r="D1028" s="84" t="s">
        <v>71</v>
      </c>
      <c r="E1028" s="47" t="s">
        <v>332</v>
      </c>
      <c r="F1028" s="48"/>
      <c r="G1028" s="69">
        <v>130</v>
      </c>
      <c r="H1028" s="47">
        <f>IF(LEFT(E1028,2)="DH",1,IF(LEFT(E1028,2)="CA",2,IF(LEFT(E1028,2)="1B",3,IF(LEFT(E1028,2)="2B",4,IF(LEFT(E1028,2)="3B",5,IF(LEFT(E1028,2)="SS",6,IF(LEFT(E1028,2)="LF",7,IF(LEFT(E1028,2)="CF",8,IF(LEFT(E1028,2)="RF",9,IF(LEFT(E1028,2)="SP",10,IF(LEFT(E1028,2)="RP",11,12)))))))))))</f>
        <v>3</v>
      </c>
      <c r="I1028" s="53">
        <f>IF($G1028="NC","NC",IF(OR(LEFT(E1028,2)="RP",LEFT(E1028,2)="SP"),ROUNDDOWN($G1028*1.05,0)+IF($G1028*1.05-ROUNDDOWN($G1028*1.05,0)&gt;=2/3,2/3,IF($G1028*1.05-ROUNDDOWN($G1028*1.05,0)&gt;=1/3,1/3,0)),ROUNDDOWN($G1028*1.05,0)))</f>
        <v>136</v>
      </c>
      <c r="J1028" s="56"/>
      <c r="K1028" s="48"/>
      <c r="L1028" s="50"/>
      <c r="O1028" s="46" t="str">
        <f>D1028</f>
        <v>CIN</v>
      </c>
    </row>
    <row r="1029" spans="1:15" x14ac:dyDescent="0.2">
      <c r="A1029" s="55"/>
      <c r="B1029" s="55">
        <v>31522</v>
      </c>
      <c r="C1029" s="13" t="s">
        <v>1987</v>
      </c>
      <c r="D1029" s="84" t="s">
        <v>63</v>
      </c>
      <c r="E1029" s="47" t="s">
        <v>4</v>
      </c>
      <c r="F1029" s="48"/>
      <c r="G1029" s="69">
        <v>67</v>
      </c>
      <c r="H1029" s="47">
        <f>IF(LEFT(E1029,2)="DH",1,IF(LEFT(E1029,2)="CA",2,IF(LEFT(E1029,2)="1B",3,IF(LEFT(E1029,2)="2B",4,IF(LEFT(E1029,2)="3B",5,IF(LEFT(E1029,2)="SS",6,IF(LEFT(E1029,2)="LF",7,IF(LEFT(E1029,2)="CF",8,IF(LEFT(E1029,2)="RF",9,IF(LEFT(E1029,2)="SP",10,IF(LEFT(E1029,2)="RP",11,12)))))))))))</f>
        <v>3</v>
      </c>
      <c r="I1029" s="53">
        <f>IF($G1029="NC","NC",IF(OR(LEFT(E1029,2)="RP",LEFT(E1029,2)="SP"),ROUNDDOWN($G1029*1.05,0)+IF($G1029*1.05-ROUNDDOWN($G1029*1.05,0)&gt;=2/3,2/3,IF($G1029*1.05-ROUNDDOWN($G1029*1.05,0)&gt;=1/3,1/3,0)),ROUNDDOWN($G1029*1.05,0)))</f>
        <v>70</v>
      </c>
      <c r="J1029" s="56"/>
      <c r="K1029" s="48"/>
      <c r="L1029" s="50"/>
      <c r="O1029" s="46" t="str">
        <f>D1029</f>
        <v>CHA</v>
      </c>
    </row>
    <row r="1030" spans="1:15" x14ac:dyDescent="0.2">
      <c r="A1030" s="55"/>
      <c r="B1030" s="55">
        <v>31567</v>
      </c>
      <c r="C1030" s="13" t="s">
        <v>1995</v>
      </c>
      <c r="D1030" s="84" t="s">
        <v>14</v>
      </c>
      <c r="E1030" s="47" t="s">
        <v>332</v>
      </c>
      <c r="F1030" s="48"/>
      <c r="G1030" s="69">
        <v>4</v>
      </c>
      <c r="H1030" s="47">
        <f>IF(LEFT(E1030,2)="DH",1,IF(LEFT(E1030,2)="CA",2,IF(LEFT(E1030,2)="1B",3,IF(LEFT(E1030,2)="2B",4,IF(LEFT(E1030,2)="3B",5,IF(LEFT(E1030,2)="SS",6,IF(LEFT(E1030,2)="LF",7,IF(LEFT(E1030,2)="CF",8,IF(LEFT(E1030,2)="RF",9,IF(LEFT(E1030,2)="SP",10,IF(LEFT(E1030,2)="RP",11,12)))))))))))</f>
        <v>3</v>
      </c>
      <c r="I1030" s="53">
        <f>IF($G1030="NC","NC",IF(OR(LEFT(E1030,2)="RP",LEFT(E1030,2)="SP"),ROUNDDOWN($G1030*1.05,0)+IF($G1030*1.05-ROUNDDOWN($G1030*1.05,0)&gt;=2/3,2/3,IF($G1030*1.05-ROUNDDOWN($G1030*1.05,0)&gt;=1/3,1/3,0)),ROUNDDOWN($G1030*1.05,0)))</f>
        <v>4</v>
      </c>
      <c r="J1030" s="56"/>
      <c r="K1030" s="49"/>
      <c r="L1030" s="50"/>
      <c r="O1030" s="46" t="str">
        <f>D1030</f>
        <v>WAN</v>
      </c>
    </row>
    <row r="1031" spans="1:15" x14ac:dyDescent="0.2">
      <c r="A1031" s="55"/>
      <c r="B1031" s="55">
        <v>31991</v>
      </c>
      <c r="C1031" s="13" t="s">
        <v>2042</v>
      </c>
      <c r="D1031" s="84" t="s">
        <v>5</v>
      </c>
      <c r="E1031" s="47" t="s">
        <v>4</v>
      </c>
      <c r="F1031" s="48"/>
      <c r="G1031" s="69">
        <v>15</v>
      </c>
      <c r="H1031" s="47">
        <f>IF(LEFT(E1031,2)="DH",1,IF(LEFT(E1031,2)="CA",2,IF(LEFT(E1031,2)="1B",3,IF(LEFT(E1031,2)="2B",4,IF(LEFT(E1031,2)="3B",5,IF(LEFT(E1031,2)="SS",6,IF(LEFT(E1031,2)="LF",7,IF(LEFT(E1031,2)="CF",8,IF(LEFT(E1031,2)="RF",9,IF(LEFT(E1031,2)="SP",10,IF(LEFT(E1031,2)="RP",11,12)))))))))))</f>
        <v>3</v>
      </c>
      <c r="I1031" s="53">
        <f>IF($G1031="NC","NC",IF(OR(LEFT(E1031,2)="RP",LEFT(E1031,2)="SP"),ROUNDDOWN($G1031*1.05,0)+IF($G1031*1.05-ROUNDDOWN($G1031*1.05,0)&gt;=2/3,2/3,IF($G1031*1.05-ROUNDDOWN($G1031*1.05,0)&gt;=1/3,1/3,0)),ROUNDDOWN($G1031*1.05,0)))</f>
        <v>15</v>
      </c>
      <c r="J1031" s="56"/>
      <c r="K1031" s="49"/>
      <c r="L1031" s="50"/>
      <c r="O1031" s="46" t="str">
        <f>D1031</f>
        <v>PIN</v>
      </c>
    </row>
    <row r="1032" spans="1:15" x14ac:dyDescent="0.2">
      <c r="A1032" s="55"/>
      <c r="B1032" s="55">
        <v>16426</v>
      </c>
      <c r="C1032" s="13" t="s">
        <v>872</v>
      </c>
      <c r="D1032" s="84" t="s">
        <v>64</v>
      </c>
      <c r="E1032" s="47" t="s">
        <v>6</v>
      </c>
      <c r="F1032" s="48"/>
      <c r="G1032" s="69">
        <v>154</v>
      </c>
      <c r="H1032" s="47">
        <f>IF(LEFT(E1032,2)="DH",1,IF(LEFT(E1032,2)="CA",2,IF(LEFT(E1032,2)="1B",3,IF(LEFT(E1032,2)="2B",4,IF(LEFT(E1032,2)="3B",5,IF(LEFT(E1032,2)="SS",6,IF(LEFT(E1032,2)="LF",7,IF(LEFT(E1032,2)="CF",8,IF(LEFT(E1032,2)="RF",9,IF(LEFT(E1032,2)="SP",10,IF(LEFT(E1032,2)="RP",11,12)))))))))))</f>
        <v>4</v>
      </c>
      <c r="I1032" s="53">
        <f>IF($G1032="NC","NC",IF(OR(LEFT(E1032,2)="RP",LEFT(E1032,2)="SP"),ROUNDDOWN($G1032*1.05,0)+IF($G1032*1.05-ROUNDDOWN($G1032*1.05,0)&gt;=2/3,2/3,IF($G1032*1.05-ROUNDDOWN($G1032*1.05,0)&gt;=1/3,1/3,0)),ROUNDDOWN($G1032*1.05,0)))</f>
        <v>161</v>
      </c>
      <c r="J1032" s="56"/>
      <c r="K1032" s="49"/>
      <c r="L1032" s="50"/>
      <c r="O1032" s="46" t="str">
        <f>D1032</f>
        <v>CON</v>
      </c>
    </row>
    <row r="1033" spans="1:15" x14ac:dyDescent="0.2">
      <c r="A1033" s="55"/>
      <c r="B1033" s="55">
        <v>16451</v>
      </c>
      <c r="C1033" s="13" t="s">
        <v>875</v>
      </c>
      <c r="D1033" s="84" t="s">
        <v>94</v>
      </c>
      <c r="E1033" s="47" t="s">
        <v>72</v>
      </c>
      <c r="F1033" s="48"/>
      <c r="G1033" s="69">
        <v>20</v>
      </c>
      <c r="H1033" s="47">
        <f>IF(LEFT(E1033,2)="DH",1,IF(LEFT(E1033,2)="CA",2,IF(LEFT(E1033,2)="1B",3,IF(LEFT(E1033,2)="2B",4,IF(LEFT(E1033,2)="3B",5,IF(LEFT(E1033,2)="SS",6,IF(LEFT(E1033,2)="LF",7,IF(LEFT(E1033,2)="CF",8,IF(LEFT(E1033,2)="RF",9,IF(LEFT(E1033,2)="SP",10,IF(LEFT(E1033,2)="RP",11,12)))))))))))</f>
        <v>4</v>
      </c>
      <c r="I1033" s="53">
        <f>IF($G1033="NC","NC",IF(OR(LEFT(E1033,2)="RP",LEFT(E1033,2)="SP"),ROUNDDOWN($G1033*1.05,0)+IF($G1033*1.05-ROUNDDOWN($G1033*1.05,0)&gt;=2/3,2/3,IF($G1033*1.05-ROUNDDOWN($G1033*1.05,0)&gt;=1/3,1/3,0)),ROUNDDOWN($G1033*1.05,0)))</f>
        <v>21</v>
      </c>
      <c r="J1033" s="56"/>
      <c r="K1033" s="49"/>
      <c r="L1033" s="50"/>
      <c r="O1033" s="46" t="str">
        <f>D1033</f>
        <v>HOA</v>
      </c>
    </row>
    <row r="1034" spans="1:15" x14ac:dyDescent="0.2">
      <c r="A1034" s="55"/>
      <c r="B1034" s="55">
        <v>17907</v>
      </c>
      <c r="C1034" s="13" t="s">
        <v>972</v>
      </c>
      <c r="D1034" s="84" t="s">
        <v>94</v>
      </c>
      <c r="E1034" s="51" t="s">
        <v>6</v>
      </c>
      <c r="F1034" s="48"/>
      <c r="G1034" s="69">
        <v>115</v>
      </c>
      <c r="H1034" s="51">
        <f>IF(LEFT(E1034,2)="DH",1,IF(LEFT(E1034,2)="CA",2,IF(LEFT(E1034,2)="1B",3,IF(LEFT(E1034,2)="2B",4,IF(LEFT(E1034,2)="3B",5,IF(LEFT(E1034,2)="SS",6,IF(LEFT(E1034,2)="LF",7,IF(LEFT(E1034,2)="CF",8,IF(LEFT(E1034,2)="RF",9,IF(LEFT(E1034,2)="SP",10,IF(LEFT(E1034,2)="RP",11,12)))))))))))</f>
        <v>4</v>
      </c>
      <c r="I1034" s="53">
        <f>IF($G1034="NC","NC",IF(OR(LEFT(E1034,2)="RP",LEFT(E1034,2)="SP"),ROUNDDOWN($G1034*1.05,0)+IF($G1034*1.05-ROUNDDOWN($G1034*1.05,0)&gt;=2/3,2/3,IF($G1034*1.05-ROUNDDOWN($G1034*1.05,0)&gt;=1/3,1/3,0)),ROUNDDOWN($G1034*1.05,0)))</f>
        <v>120</v>
      </c>
      <c r="J1034" s="56"/>
      <c r="K1034" s="48"/>
      <c r="L1034" s="50"/>
      <c r="O1034" s="46" t="str">
        <f>D1034</f>
        <v>HOA</v>
      </c>
    </row>
    <row r="1035" spans="1:15" x14ac:dyDescent="0.2">
      <c r="A1035" s="55"/>
      <c r="B1035" s="55">
        <v>17975</v>
      </c>
      <c r="C1035" s="13" t="s">
        <v>980</v>
      </c>
      <c r="D1035" s="84" t="s">
        <v>7</v>
      </c>
      <c r="E1035" s="47" t="s">
        <v>336</v>
      </c>
      <c r="F1035" s="48"/>
      <c r="G1035" s="69">
        <v>27</v>
      </c>
      <c r="H1035" s="47">
        <f>IF(LEFT(E1035,2)="DH",1,IF(LEFT(E1035,2)="CA",2,IF(LEFT(E1035,2)="1B",3,IF(LEFT(E1035,2)="2B",4,IF(LEFT(E1035,2)="3B",5,IF(LEFT(E1035,2)="SS",6,IF(LEFT(E1035,2)="LF",7,IF(LEFT(E1035,2)="CF",8,IF(LEFT(E1035,2)="RF",9,IF(LEFT(E1035,2)="SP",10,IF(LEFT(E1035,2)="RP",11,12)))))))))))</f>
        <v>4</v>
      </c>
      <c r="I1035" s="53">
        <f>IF($G1035="NC","NC",IF(OR(LEFT(E1035,2)="RP",LEFT(E1035,2)="SP"),ROUNDDOWN($G1035*1.05,0)+IF($G1035*1.05-ROUNDDOWN($G1035*1.05,0)&gt;=2/3,2/3,IF($G1035*1.05-ROUNDDOWN($G1035*1.05,0)&gt;=1/3,1/3,0)),ROUNDDOWN($G1035*1.05,0)))</f>
        <v>28</v>
      </c>
      <c r="J1035" s="56"/>
      <c r="K1035" s="49"/>
      <c r="L1035" s="50"/>
      <c r="O1035" s="46" t="str">
        <f>D1035</f>
        <v>LAA</v>
      </c>
    </row>
    <row r="1036" spans="1:15" x14ac:dyDescent="0.2">
      <c r="A1036" s="55"/>
      <c r="B1036" s="55">
        <v>19314</v>
      </c>
      <c r="C1036" s="13" t="s">
        <v>1064</v>
      </c>
      <c r="D1036" s="84" t="s">
        <v>122</v>
      </c>
      <c r="E1036" s="47" t="s">
        <v>6</v>
      </c>
      <c r="F1036" s="48"/>
      <c r="G1036" s="69">
        <v>8</v>
      </c>
      <c r="H1036" s="47">
        <f>IF(LEFT(E1036,2)="DH",1,IF(LEFT(E1036,2)="CA",2,IF(LEFT(E1036,2)="1B",3,IF(LEFT(E1036,2)="2B",4,IF(LEFT(E1036,2)="3B",5,IF(LEFT(E1036,2)="SS",6,IF(LEFT(E1036,2)="LF",7,IF(LEFT(E1036,2)="CF",8,IF(LEFT(E1036,2)="RF",9,IF(LEFT(E1036,2)="SP",10,IF(LEFT(E1036,2)="RP",11,12)))))))))))</f>
        <v>4</v>
      </c>
      <c r="I1036" s="53">
        <f>IF($G1036="NC","NC",IF(OR(LEFT(E1036,2)="RP",LEFT(E1036,2)="SP"),ROUNDDOWN($G1036*1.05,0)+IF($G1036*1.05-ROUNDDOWN($G1036*1.05,0)&gt;=2/3,2/3,IF($G1036*1.05-ROUNDDOWN($G1036*1.05,0)&gt;=1/3,1/3,0)),ROUNDDOWN($G1036*1.05,0)))</f>
        <v>8</v>
      </c>
      <c r="J1036" s="56"/>
      <c r="K1036" s="49"/>
      <c r="L1036" s="50"/>
      <c r="O1036" s="46" t="str">
        <f>D1036</f>
        <v>PHN</v>
      </c>
    </row>
    <row r="1037" spans="1:15" x14ac:dyDescent="0.2">
      <c r="A1037" s="55"/>
      <c r="B1037" s="55">
        <v>21535</v>
      </c>
      <c r="C1037" s="13" t="s">
        <v>1309</v>
      </c>
      <c r="D1037" s="84" t="s">
        <v>65</v>
      </c>
      <c r="E1037" s="47" t="s">
        <v>6</v>
      </c>
      <c r="F1037" s="48"/>
      <c r="G1037" s="69">
        <v>18</v>
      </c>
      <c r="H1037" s="47">
        <f>IF(LEFT(E1037,2)="DH",1,IF(LEFT(E1037,2)="CA",2,IF(LEFT(E1037,2)="1B",3,IF(LEFT(E1037,2)="2B",4,IF(LEFT(E1037,2)="3B",5,IF(LEFT(E1037,2)="SS",6,IF(LEFT(E1037,2)="LF",7,IF(LEFT(E1037,2)="CF",8,IF(LEFT(E1037,2)="RF",9,IF(LEFT(E1037,2)="SP",10,IF(LEFT(E1037,2)="RP",11,12)))))))))))</f>
        <v>4</v>
      </c>
      <c r="I1037" s="53">
        <f>IF($G1037="NC","NC",IF(OR(LEFT(E1037,2)="RP",LEFT(E1037,2)="SP"),ROUNDDOWN($G1037*1.05,0)+IF($G1037*1.05-ROUNDDOWN($G1037*1.05,0)&gt;=2/3,2/3,IF($G1037*1.05-ROUNDDOWN($G1037*1.05,0)&gt;=1/3,1/3,0)),ROUNDDOWN($G1037*1.05,0)))</f>
        <v>18</v>
      </c>
      <c r="J1037" s="56"/>
      <c r="K1037" s="49"/>
      <c r="L1037" s="50"/>
      <c r="O1037" s="46" t="str">
        <f>D1037</f>
        <v>ARN</v>
      </c>
    </row>
    <row r="1038" spans="1:15" x14ac:dyDescent="0.2">
      <c r="A1038" s="55"/>
      <c r="B1038" s="55">
        <v>21547</v>
      </c>
      <c r="C1038" s="13" t="s">
        <v>1314</v>
      </c>
      <c r="D1038" s="84" t="s">
        <v>73</v>
      </c>
      <c r="E1038" s="47" t="s">
        <v>348</v>
      </c>
      <c r="F1038" s="48"/>
      <c r="G1038" s="69">
        <v>10</v>
      </c>
      <c r="H1038" s="47">
        <f>IF(LEFT(E1038,2)="DH",1,IF(LEFT(E1038,2)="CA",2,IF(LEFT(E1038,2)="1B",3,IF(LEFT(E1038,2)="2B",4,IF(LEFT(E1038,2)="3B",5,IF(LEFT(E1038,2)="SS",6,IF(LEFT(E1038,2)="LF",7,IF(LEFT(E1038,2)="CF",8,IF(LEFT(E1038,2)="RF",9,IF(LEFT(E1038,2)="SP",10,IF(LEFT(E1038,2)="RP",11,12)))))))))))</f>
        <v>4</v>
      </c>
      <c r="I1038" s="53">
        <f>IF($G1038="NC","NC",IF(OR(LEFT(E1038,2)="RP",LEFT(E1038,2)="SP"),ROUNDDOWN($G1038*1.05,0)+IF($G1038*1.05-ROUNDDOWN($G1038*1.05,0)&gt;=2/3,2/3,IF($G1038*1.05-ROUNDDOWN($G1038*1.05,0)&gt;=1/3,1/3,0)),ROUNDDOWN($G1038*1.05,0)))</f>
        <v>10</v>
      </c>
      <c r="J1038" s="56"/>
      <c r="K1038" s="49"/>
      <c r="L1038" s="50"/>
      <c r="O1038" s="46" t="str">
        <f>D1038</f>
        <v>TBA</v>
      </c>
    </row>
    <row r="1039" spans="1:15" x14ac:dyDescent="0.2">
      <c r="A1039" s="55"/>
      <c r="B1039" s="55">
        <v>23378</v>
      </c>
      <c r="C1039" s="13" t="s">
        <v>1454</v>
      </c>
      <c r="D1039" s="84" t="s">
        <v>19</v>
      </c>
      <c r="E1039" s="47" t="s">
        <v>347</v>
      </c>
      <c r="F1039" s="48"/>
      <c r="G1039" s="69">
        <v>29</v>
      </c>
      <c r="H1039" s="47">
        <f>IF(LEFT(E1039,2)="DH",1,IF(LEFT(E1039,2)="CA",2,IF(LEFT(E1039,2)="1B",3,IF(LEFT(E1039,2)="2B",4,IF(LEFT(E1039,2)="3B",5,IF(LEFT(E1039,2)="SS",6,IF(LEFT(E1039,2)="LF",7,IF(LEFT(E1039,2)="CF",8,IF(LEFT(E1039,2)="RF",9,IF(LEFT(E1039,2)="SP",10,IF(LEFT(E1039,2)="RP",11,12)))))))))))</f>
        <v>4</v>
      </c>
      <c r="I1039" s="53">
        <f>IF($G1039="NC","NC",IF(OR(LEFT(E1039,2)="RP",LEFT(E1039,2)="SP"),ROUNDDOWN($G1039*1.05,0)+IF($G1039*1.05-ROUNDDOWN($G1039*1.05,0)&gt;=2/3,2/3,IF($G1039*1.05-ROUNDDOWN($G1039*1.05,0)&gt;=1/3,1/3,0)),ROUNDDOWN($G1039*1.05,0)))</f>
        <v>30</v>
      </c>
      <c r="J1039" s="56"/>
      <c r="K1039" s="49"/>
      <c r="L1039" s="50"/>
      <c r="O1039" s="46" t="str">
        <f>D1039</f>
        <v>SLN</v>
      </c>
    </row>
    <row r="1040" spans="1:15" x14ac:dyDescent="0.2">
      <c r="A1040" s="55"/>
      <c r="B1040" s="55">
        <v>23782</v>
      </c>
      <c r="C1040" s="13" t="s">
        <v>1480</v>
      </c>
      <c r="D1040" s="84" t="s">
        <v>120</v>
      </c>
      <c r="E1040" s="47" t="s">
        <v>6</v>
      </c>
      <c r="F1040" s="48"/>
      <c r="G1040" s="69">
        <v>29</v>
      </c>
      <c r="H1040" s="47">
        <f>IF(LEFT(E1040,2)="DH",1,IF(LEFT(E1040,2)="CA",2,IF(LEFT(E1040,2)="1B",3,IF(LEFT(E1040,2)="2B",4,IF(LEFT(E1040,2)="3B",5,IF(LEFT(E1040,2)="SS",6,IF(LEFT(E1040,2)="LF",7,IF(LEFT(E1040,2)="CF",8,IF(LEFT(E1040,2)="RF",9,IF(LEFT(E1040,2)="SP",10,IF(LEFT(E1040,2)="RP",11,12)))))))))))</f>
        <v>4</v>
      </c>
      <c r="I1040" s="53">
        <f>IF($G1040="NC","NC",IF(OR(LEFT(E1040,2)="RP",LEFT(E1040,2)="SP"),ROUNDDOWN($G1040*1.05,0)+IF($G1040*1.05-ROUNDDOWN($G1040*1.05,0)&gt;=2/3,2/3,IF($G1040*1.05-ROUNDDOWN($G1040*1.05,0)&gt;=1/3,1/3,0)),ROUNDDOWN($G1040*1.05,0)))</f>
        <v>30</v>
      </c>
      <c r="J1040" s="56"/>
      <c r="K1040" s="49"/>
      <c r="L1040" s="50"/>
      <c r="O1040" s="46" t="str">
        <f>D1040</f>
        <v>TOA</v>
      </c>
    </row>
    <row r="1041" spans="1:16" x14ac:dyDescent="0.2">
      <c r="A1041" s="55"/>
      <c r="B1041" s="55">
        <v>24400</v>
      </c>
      <c r="C1041" s="13" t="s">
        <v>1508</v>
      </c>
      <c r="D1041" s="84" t="s">
        <v>23</v>
      </c>
      <c r="E1041" s="47" t="s">
        <v>6</v>
      </c>
      <c r="F1041" s="48"/>
      <c r="G1041" s="69">
        <v>1</v>
      </c>
      <c r="H1041" s="47">
        <f>IF(LEFT(E1041,2)="DH",1,IF(LEFT(E1041,2)="CA",2,IF(LEFT(E1041,2)="1B",3,IF(LEFT(E1041,2)="2B",4,IF(LEFT(E1041,2)="3B",5,IF(LEFT(E1041,2)="SS",6,IF(LEFT(E1041,2)="LF",7,IF(LEFT(E1041,2)="CF",8,IF(LEFT(E1041,2)="RF",9,IF(LEFT(E1041,2)="SP",10,IF(LEFT(E1041,2)="RP",11,12)))))))))))</f>
        <v>4</v>
      </c>
      <c r="I1041" s="53">
        <f>IF($G1041="NC","NC",IF(OR(LEFT(E1041,2)="RP",LEFT(E1041,2)="SP"),ROUNDDOWN($G1041*1.05,0)+IF($G1041*1.05-ROUNDDOWN($G1041*1.05,0)&gt;=2/3,2/3,IF($G1041*1.05-ROUNDDOWN($G1041*1.05,0)&gt;=1/3,1/3,0)),ROUNDDOWN($G1041*1.05,0)))</f>
        <v>1</v>
      </c>
      <c r="J1041" s="56"/>
      <c r="K1041" s="49"/>
      <c r="L1041" s="50"/>
      <c r="O1041" s="46" t="str">
        <f>D1041</f>
        <v>BAA</v>
      </c>
    </row>
    <row r="1042" spans="1:16" x14ac:dyDescent="0.2">
      <c r="A1042" s="55"/>
      <c r="B1042" s="55">
        <v>24622</v>
      </c>
      <c r="C1042" s="13" t="s">
        <v>1531</v>
      </c>
      <c r="D1042" s="84" t="s">
        <v>123</v>
      </c>
      <c r="E1042" s="47" t="s">
        <v>129</v>
      </c>
      <c r="F1042" s="48"/>
      <c r="G1042" s="69">
        <v>46</v>
      </c>
      <c r="H1042" s="47">
        <f>IF(LEFT(E1042,2)="DH",1,IF(LEFT(E1042,2)="CA",2,IF(LEFT(E1042,2)="1B",3,IF(LEFT(E1042,2)="2B",4,IF(LEFT(E1042,2)="3B",5,IF(LEFT(E1042,2)="SS",6,IF(LEFT(E1042,2)="LF",7,IF(LEFT(E1042,2)="CF",8,IF(LEFT(E1042,2)="RF",9,IF(LEFT(E1042,2)="SP",10,IF(LEFT(E1042,2)="RP",11,12)))))))))))</f>
        <v>4</v>
      </c>
      <c r="I1042" s="53">
        <f>IF($G1042="NC","NC",IF(OR(LEFT(E1042,2)="RP",LEFT(E1042,2)="SP"),ROUNDDOWN($G1042*1.05,0)+IF($G1042*1.05-ROUNDDOWN($G1042*1.05,0)&gt;=2/3,2/3,IF($G1042*1.05-ROUNDDOWN($G1042*1.05,0)&gt;=1/3,1/3,0)),ROUNDDOWN($G1042*1.05,0)))</f>
        <v>48</v>
      </c>
      <c r="J1042" s="56"/>
      <c r="K1042" s="48"/>
      <c r="L1042" s="50"/>
      <c r="O1042" s="46" t="str">
        <f>D1042</f>
        <v>MNA</v>
      </c>
    </row>
    <row r="1043" spans="1:16" x14ac:dyDescent="0.2">
      <c r="A1043" s="55"/>
      <c r="B1043" s="55">
        <v>24655</v>
      </c>
      <c r="C1043" s="13" t="s">
        <v>1533</v>
      </c>
      <c r="D1043" s="84" t="s">
        <v>64</v>
      </c>
      <c r="E1043" s="51" t="s">
        <v>6</v>
      </c>
      <c r="F1043" s="48"/>
      <c r="G1043" s="69">
        <v>14</v>
      </c>
      <c r="H1043" s="51">
        <f>IF(LEFT(E1043,2)="DH",1,IF(LEFT(E1043,2)="CA",2,IF(LEFT(E1043,2)="1B",3,IF(LEFT(E1043,2)="2B",4,IF(LEFT(E1043,2)="3B",5,IF(LEFT(E1043,2)="SS",6,IF(LEFT(E1043,2)="LF",7,IF(LEFT(E1043,2)="CF",8,IF(LEFT(E1043,2)="RF",9,IF(LEFT(E1043,2)="SP",10,IF(LEFT(E1043,2)="RP",11,12)))))))))))</f>
        <v>4</v>
      </c>
      <c r="I1043" s="53">
        <f>IF($G1043="NC","NC",IF(OR(LEFT(E1043,2)="RP",LEFT(E1043,2)="SP"),ROUNDDOWN($G1043*1.05,0)+IF($G1043*1.05-ROUNDDOWN($G1043*1.05,0)&gt;=2/3,2/3,IF($G1043*1.05-ROUNDDOWN($G1043*1.05,0)&gt;=1/3,1/3,0)),ROUNDDOWN($G1043*1.05,0)))</f>
        <v>14</v>
      </c>
      <c r="J1043" s="56"/>
      <c r="K1043" s="48"/>
      <c r="L1043" s="50"/>
      <c r="O1043" s="46" t="str">
        <f>D1043</f>
        <v>CON</v>
      </c>
    </row>
    <row r="1044" spans="1:16" x14ac:dyDescent="0.2">
      <c r="A1044" s="55"/>
      <c r="B1044" s="55">
        <v>25346</v>
      </c>
      <c r="C1044" s="13" t="s">
        <v>1572</v>
      </c>
      <c r="D1044" s="76" t="str">
        <f>P1044</f>
        <v>MMN/PIN</v>
      </c>
      <c r="E1044" s="47" t="s">
        <v>337</v>
      </c>
      <c r="F1044" s="48"/>
      <c r="G1044" s="69">
        <v>77</v>
      </c>
      <c r="H1044" s="47">
        <f>IF(LEFT(E1044,2)="DH",1,IF(LEFT(E1044,2)="CA",2,IF(LEFT(E1044,2)="1B",3,IF(LEFT(E1044,2)="2B",4,IF(LEFT(E1044,2)="3B",5,IF(LEFT(E1044,2)="SS",6,IF(LEFT(E1044,2)="LF",7,IF(LEFT(E1044,2)="CF",8,IF(LEFT(E1044,2)="RF",9,IF(LEFT(E1044,2)="SP",10,IF(LEFT(E1044,2)="RP",11,12)))))))))))</f>
        <v>4</v>
      </c>
      <c r="I1044" s="53">
        <f>IF($G1044="NC","NC",IF(OR(LEFT(E1044,2)="RP",LEFT(E1044,2)="SP"),ROUNDDOWN($G1044*1.05,0)+IF($G1044*1.05-ROUNDDOWN($G1044*1.05,0)&gt;=2/3,2/3,IF($G1044*1.05-ROUNDDOWN($G1044*1.05,0)&gt;=1/3,1/3,0)),ROUNDDOWN($G1044*1.05,0)))</f>
        <v>80</v>
      </c>
      <c r="J1044" s="56"/>
      <c r="K1044" s="49"/>
      <c r="L1044" s="50"/>
      <c r="O1044" s="46" t="str">
        <f>D1044</f>
        <v>MMN/PIN</v>
      </c>
      <c r="P1044" s="46" t="s">
        <v>482</v>
      </c>
    </row>
    <row r="1045" spans="1:16" x14ac:dyDescent="0.2">
      <c r="A1045" s="55"/>
      <c r="B1045" s="55">
        <v>25353</v>
      </c>
      <c r="C1045" s="13" t="s">
        <v>1573</v>
      </c>
      <c r="D1045" s="84" t="s">
        <v>120</v>
      </c>
      <c r="E1045" s="47" t="s">
        <v>6</v>
      </c>
      <c r="F1045" s="48"/>
      <c r="G1045" s="69">
        <v>22</v>
      </c>
      <c r="H1045" s="47">
        <f>IF(LEFT(E1045,2)="DH",1,IF(LEFT(E1045,2)="CA",2,IF(LEFT(E1045,2)="1B",3,IF(LEFT(E1045,2)="2B",4,IF(LEFT(E1045,2)="3B",5,IF(LEFT(E1045,2)="SS",6,IF(LEFT(E1045,2)="LF",7,IF(LEFT(E1045,2)="CF",8,IF(LEFT(E1045,2)="RF",9,IF(LEFT(E1045,2)="SP",10,IF(LEFT(E1045,2)="RP",11,12)))))))))))</f>
        <v>4</v>
      </c>
      <c r="I1045" s="53">
        <f>IF($G1045="NC","NC",IF(OR(LEFT(E1045,2)="RP",LEFT(E1045,2)="SP"),ROUNDDOWN($G1045*1.05,0)+IF($G1045*1.05-ROUNDDOWN($G1045*1.05,0)&gt;=2/3,2/3,IF($G1045*1.05-ROUNDDOWN($G1045*1.05,0)&gt;=1/3,1/3,0)),ROUNDDOWN($G1045*1.05,0)))</f>
        <v>23</v>
      </c>
      <c r="J1045" s="56"/>
      <c r="K1045" s="48"/>
      <c r="L1045" s="50"/>
      <c r="O1045" s="46" t="str">
        <f>D1045</f>
        <v>TOA</v>
      </c>
    </row>
    <row r="1046" spans="1:16" x14ac:dyDescent="0.2">
      <c r="A1046" s="55"/>
      <c r="B1046" s="55">
        <v>25434</v>
      </c>
      <c r="C1046" s="13" t="s">
        <v>1581</v>
      </c>
      <c r="D1046" s="84" t="s">
        <v>124</v>
      </c>
      <c r="E1046" s="47" t="s">
        <v>72</v>
      </c>
      <c r="F1046" s="48"/>
      <c r="G1046" s="69">
        <v>78</v>
      </c>
      <c r="H1046" s="47">
        <f>IF(LEFT(E1046,2)="DH",1,IF(LEFT(E1046,2)="CA",2,IF(LEFT(E1046,2)="1B",3,IF(LEFT(E1046,2)="2B",4,IF(LEFT(E1046,2)="3B",5,IF(LEFT(E1046,2)="SS",6,IF(LEFT(E1046,2)="LF",7,IF(LEFT(E1046,2)="CF",8,IF(LEFT(E1046,2)="RF",9,IF(LEFT(E1046,2)="SP",10,IF(LEFT(E1046,2)="RP",11,12)))))))))))</f>
        <v>4</v>
      </c>
      <c r="I1046" s="53">
        <f>IF($G1046="NC","NC",IF(OR(LEFT(E1046,2)="RP",LEFT(E1046,2)="SP"),ROUNDDOWN($G1046*1.05,0)+IF($G1046*1.05-ROUNDDOWN($G1046*1.05,0)&gt;=2/3,2/3,IF($G1046*1.05-ROUNDDOWN($G1046*1.05,0)&gt;=1/3,1/3,0)),ROUNDDOWN($G1046*1.05,0)))</f>
        <v>81</v>
      </c>
      <c r="J1046" s="56"/>
      <c r="K1046" s="49"/>
      <c r="L1046" s="50"/>
      <c r="O1046" s="46" t="str">
        <f>D1046</f>
        <v>CLA</v>
      </c>
    </row>
    <row r="1047" spans="1:16" x14ac:dyDescent="0.2">
      <c r="A1047" s="55"/>
      <c r="B1047" s="55">
        <v>25629</v>
      </c>
      <c r="C1047" s="13" t="s">
        <v>1604</v>
      </c>
      <c r="D1047" s="84" t="s">
        <v>16</v>
      </c>
      <c r="E1047" s="47" t="s">
        <v>6</v>
      </c>
      <c r="F1047" s="48"/>
      <c r="G1047" s="69">
        <v>114</v>
      </c>
      <c r="H1047" s="47">
        <f>IF(LEFT(E1047,2)="DH",1,IF(LEFT(E1047,2)="CA",2,IF(LEFT(E1047,2)="1B",3,IF(LEFT(E1047,2)="2B",4,IF(LEFT(E1047,2)="3B",5,IF(LEFT(E1047,2)="SS",6,IF(LEFT(E1047,2)="LF",7,IF(LEFT(E1047,2)="CF",8,IF(LEFT(E1047,2)="RF",9,IF(LEFT(E1047,2)="SP",10,IF(LEFT(E1047,2)="RP",11,12)))))))))))</f>
        <v>4</v>
      </c>
      <c r="I1047" s="53">
        <f>IF($G1047="NC","NC",IF(OR(LEFT(E1047,2)="RP",LEFT(E1047,2)="SP"),ROUNDDOWN($G1047*1.05,0)+IF($G1047*1.05-ROUNDDOWN($G1047*1.05,0)&gt;=2/3,2/3,IF($G1047*1.05-ROUNDDOWN($G1047*1.05,0)&gt;=1/3,1/3,0)),ROUNDDOWN($G1047*1.05,0)))</f>
        <v>119</v>
      </c>
      <c r="J1047" s="56"/>
      <c r="K1047" s="48"/>
      <c r="L1047" s="50"/>
      <c r="O1047" s="46" t="str">
        <f>D1047</f>
        <v>TEA</v>
      </c>
    </row>
    <row r="1048" spans="1:16" x14ac:dyDescent="0.2">
      <c r="A1048" s="55"/>
      <c r="B1048" s="55">
        <v>27735</v>
      </c>
      <c r="C1048" s="13" t="s">
        <v>1802</v>
      </c>
      <c r="D1048" s="76" t="str">
        <f>P1048</f>
        <v>SFN/ATN</v>
      </c>
      <c r="E1048" s="47" t="s">
        <v>6</v>
      </c>
      <c r="F1048" s="48"/>
      <c r="G1048" s="69">
        <v>54</v>
      </c>
      <c r="H1048" s="47">
        <f>IF(LEFT(E1048,2)="DH",1,IF(LEFT(E1048,2)="CA",2,IF(LEFT(E1048,2)="1B",3,IF(LEFT(E1048,2)="2B",4,IF(LEFT(E1048,2)="3B",5,IF(LEFT(E1048,2)="SS",6,IF(LEFT(E1048,2)="LF",7,IF(LEFT(E1048,2)="CF",8,IF(LEFT(E1048,2)="RF",9,IF(LEFT(E1048,2)="SP",10,IF(LEFT(E1048,2)="RP",11,12)))))))))))</f>
        <v>4</v>
      </c>
      <c r="I1048" s="53">
        <f>IF($G1048="NC","NC",IF(OR(LEFT(E1048,2)="RP",LEFT(E1048,2)="SP"),ROUNDDOWN($G1048*1.05,0)+IF($G1048*1.05-ROUNDDOWN($G1048*1.05,0)&gt;=2/3,2/3,IF($G1048*1.05-ROUNDDOWN($G1048*1.05,0)&gt;=1/3,1/3,0)),ROUNDDOWN($G1048*1.05,0)))</f>
        <v>56</v>
      </c>
      <c r="J1048" s="56"/>
      <c r="K1048" s="49"/>
      <c r="L1048" s="50"/>
      <c r="O1048" s="46" t="str">
        <f>D1048</f>
        <v>SFN/ATN</v>
      </c>
      <c r="P1048" s="46" t="s">
        <v>369</v>
      </c>
    </row>
    <row r="1049" spans="1:16" x14ac:dyDescent="0.2">
      <c r="A1049" s="55"/>
      <c r="B1049" s="55">
        <v>27789</v>
      </c>
      <c r="C1049" s="13" t="s">
        <v>1816</v>
      </c>
      <c r="D1049" s="84" t="s">
        <v>94</v>
      </c>
      <c r="E1049" s="47" t="s">
        <v>72</v>
      </c>
      <c r="F1049" s="48"/>
      <c r="G1049" s="69">
        <v>32</v>
      </c>
      <c r="H1049" s="47">
        <f>IF(LEFT(E1049,2)="DH",1,IF(LEFT(E1049,2)="CA",2,IF(LEFT(E1049,2)="1B",3,IF(LEFT(E1049,2)="2B",4,IF(LEFT(E1049,2)="3B",5,IF(LEFT(E1049,2)="SS",6,IF(LEFT(E1049,2)="LF",7,IF(LEFT(E1049,2)="CF",8,IF(LEFT(E1049,2)="RF",9,IF(LEFT(E1049,2)="SP",10,IF(LEFT(E1049,2)="RP",11,12)))))))))))</f>
        <v>4</v>
      </c>
      <c r="I1049" s="53">
        <f>IF($G1049="NC","NC",IF(OR(LEFT(E1049,2)="RP",LEFT(E1049,2)="SP"),ROUNDDOWN($G1049*1.05,0)+IF($G1049*1.05-ROUNDDOWN($G1049*1.05,0)&gt;=2/3,2/3,IF($G1049*1.05-ROUNDDOWN($G1049*1.05,0)&gt;=1/3,1/3,0)),ROUNDDOWN($G1049*1.05,0)))</f>
        <v>33</v>
      </c>
      <c r="J1049" s="56"/>
      <c r="K1049" s="49"/>
      <c r="L1049" s="50"/>
      <c r="O1049" s="46" t="str">
        <f>D1049</f>
        <v>HOA</v>
      </c>
    </row>
    <row r="1050" spans="1:16" x14ac:dyDescent="0.2">
      <c r="A1050" s="44"/>
      <c r="B1050" s="55">
        <v>29547</v>
      </c>
      <c r="C1050" s="13" t="s">
        <v>1863</v>
      </c>
      <c r="D1050" s="84" t="s">
        <v>18</v>
      </c>
      <c r="E1050" s="51" t="s">
        <v>6</v>
      </c>
      <c r="F1050" s="52"/>
      <c r="G1050" s="69">
        <v>35</v>
      </c>
      <c r="H1050" s="51">
        <f>IF(LEFT(E1050,2)="DH",1,IF(LEFT(E1050,2)="CA",2,IF(LEFT(E1050,2)="1B",3,IF(LEFT(E1050,2)="2B",4,IF(LEFT(E1050,2)="3B",5,IF(LEFT(E1050,2)="SS",6,IF(LEFT(E1050,2)="LF",7,IF(LEFT(E1050,2)="CF",8,IF(LEFT(E1050,2)="RF",9,IF(LEFT(E1050,2)="SP",10,IF(LEFT(E1050,2)="RP",11,12)))))))))))</f>
        <v>4</v>
      </c>
      <c r="I1050" s="53">
        <f>IF($G1050="NC","NC",IF(OR(LEFT(E1050,2)="RP",LEFT(E1050,2)="SP"),ROUNDDOWN($G1050*1.05,0)+IF($G1050*1.05-ROUNDDOWN($G1050*1.05,0)&gt;=2/3,2/3,IF($G1050*1.05-ROUNDDOWN($G1050*1.05,0)&gt;=1/3,1/3,0)),ROUNDDOWN($G1050*1.05,0)))</f>
        <v>36</v>
      </c>
      <c r="J1050" s="56"/>
      <c r="K1050" s="48"/>
      <c r="L1050" s="50"/>
      <c r="O1050" s="46" t="str">
        <f>D1050</f>
        <v>SEA</v>
      </c>
    </row>
    <row r="1051" spans="1:16" x14ac:dyDescent="0.2">
      <c r="A1051" s="55"/>
      <c r="B1051" s="55">
        <v>29614</v>
      </c>
      <c r="C1051" s="13" t="s">
        <v>1875</v>
      </c>
      <c r="D1051" s="84" t="s">
        <v>7</v>
      </c>
      <c r="E1051" s="51" t="s">
        <v>72</v>
      </c>
      <c r="F1051" s="48"/>
      <c r="G1051" s="69">
        <v>13</v>
      </c>
      <c r="H1051" s="51">
        <f>IF(LEFT(E1051,2)="DH",1,IF(LEFT(E1051,2)="CA",2,IF(LEFT(E1051,2)="1B",3,IF(LEFT(E1051,2)="2B",4,IF(LEFT(E1051,2)="3B",5,IF(LEFT(E1051,2)="SS",6,IF(LEFT(E1051,2)="LF",7,IF(LEFT(E1051,2)="CF",8,IF(LEFT(E1051,2)="RF",9,IF(LEFT(E1051,2)="SP",10,IF(LEFT(E1051,2)="RP",11,12)))))))))))</f>
        <v>4</v>
      </c>
      <c r="I1051" s="53">
        <f>IF($G1051="NC","NC",IF(OR(LEFT(E1051,2)="RP",LEFT(E1051,2)="SP"),ROUNDDOWN($G1051*1.05,0)+IF($G1051*1.05-ROUNDDOWN($G1051*1.05,0)&gt;=2/3,2/3,IF($G1051*1.05-ROUNDDOWN($G1051*1.05,0)&gt;=1/3,1/3,0)),ROUNDDOWN($G1051*1.05,0)))</f>
        <v>13</v>
      </c>
      <c r="J1051" s="56"/>
      <c r="K1051" s="48"/>
      <c r="L1051" s="50"/>
      <c r="O1051" s="46" t="str">
        <f>D1051</f>
        <v>LAA</v>
      </c>
    </row>
    <row r="1052" spans="1:16" x14ac:dyDescent="0.2">
      <c r="A1052" s="55"/>
      <c r="B1052" s="55">
        <v>29830</v>
      </c>
      <c r="C1052" s="13" t="s">
        <v>1897</v>
      </c>
      <c r="D1052" s="84" t="s">
        <v>140</v>
      </c>
      <c r="E1052" s="51" t="s">
        <v>6</v>
      </c>
      <c r="F1052" s="52"/>
      <c r="G1052" s="69">
        <v>16</v>
      </c>
      <c r="H1052" s="51">
        <f>IF(LEFT(E1052,2)="DH",1,IF(LEFT(E1052,2)="CA",2,IF(LEFT(E1052,2)="1B",3,IF(LEFT(E1052,2)="2B",4,IF(LEFT(E1052,2)="3B",5,IF(LEFT(E1052,2)="SS",6,IF(LEFT(E1052,2)="LF",7,IF(LEFT(E1052,2)="CF",8,IF(LEFT(E1052,2)="RF",9,IF(LEFT(E1052,2)="SP",10,IF(LEFT(E1052,2)="RP",11,12)))))))))))</f>
        <v>4</v>
      </c>
      <c r="I1052" s="53">
        <f>IF($G1052="NC","NC",IF(OR(LEFT(E1052,2)="RP",LEFT(E1052,2)="SP"),ROUNDDOWN($G1052*1.05,0)+IF($G1052*1.05-ROUNDDOWN($G1052*1.05,0)&gt;=2/3,2/3,IF($G1052*1.05-ROUNDDOWN($G1052*1.05,0)&gt;=1/3,1/3,0)),ROUNDDOWN($G1052*1.05,0)))</f>
        <v>16</v>
      </c>
      <c r="J1052" s="56"/>
      <c r="K1052" s="48"/>
      <c r="L1052" s="50"/>
      <c r="O1052" s="46" t="str">
        <f>D1052</f>
        <v>MMN</v>
      </c>
    </row>
    <row r="1053" spans="1:16" x14ac:dyDescent="0.2">
      <c r="A1053" s="55"/>
      <c r="B1053" s="55">
        <v>30163</v>
      </c>
      <c r="C1053" s="13" t="s">
        <v>1948</v>
      </c>
      <c r="D1053" s="84" t="s">
        <v>19</v>
      </c>
      <c r="E1053" s="51" t="s">
        <v>6</v>
      </c>
      <c r="F1053" s="48"/>
      <c r="G1053" s="69">
        <v>6</v>
      </c>
      <c r="H1053" s="51">
        <f>IF(LEFT(E1053,2)="DH",1,IF(LEFT(E1053,2)="CA",2,IF(LEFT(E1053,2)="1B",3,IF(LEFT(E1053,2)="2B",4,IF(LEFT(E1053,2)="3B",5,IF(LEFT(E1053,2)="SS",6,IF(LEFT(E1053,2)="LF",7,IF(LEFT(E1053,2)="CF",8,IF(LEFT(E1053,2)="RF",9,IF(LEFT(E1053,2)="SP",10,IF(LEFT(E1053,2)="RP",11,12)))))))))))</f>
        <v>4</v>
      </c>
      <c r="I1053" s="53">
        <f>IF($G1053="NC","NC",IF(OR(LEFT(E1053,2)="RP",LEFT(E1053,2)="SP"),ROUNDDOWN($G1053*1.05,0)+IF($G1053*1.05-ROUNDDOWN($G1053*1.05,0)&gt;=2/3,2/3,IF($G1053*1.05-ROUNDDOWN($G1053*1.05,0)&gt;=1/3,1/3,0)),ROUNDDOWN($G1053*1.05,0)))</f>
        <v>6</v>
      </c>
      <c r="J1053" s="56"/>
      <c r="K1053" s="48"/>
      <c r="L1053" s="50"/>
      <c r="O1053" s="46" t="str">
        <f>D1053</f>
        <v>SLN</v>
      </c>
    </row>
    <row r="1054" spans="1:16" x14ac:dyDescent="0.2">
      <c r="A1054" s="44"/>
      <c r="B1054" s="55">
        <v>10681</v>
      </c>
      <c r="C1054" s="13" t="s">
        <v>616</v>
      </c>
      <c r="D1054" s="84" t="s">
        <v>69</v>
      </c>
      <c r="E1054" s="51" t="s">
        <v>8</v>
      </c>
      <c r="F1054" s="52"/>
      <c r="G1054" s="69">
        <v>181</v>
      </c>
      <c r="H1054" s="51">
        <f>IF(LEFT(E1054,2)="DH",1,IF(LEFT(E1054,2)="CA",2,IF(LEFT(E1054,2)="1B",3,IF(LEFT(E1054,2)="2B",4,IF(LEFT(E1054,2)="3B",5,IF(LEFT(E1054,2)="SS",6,IF(LEFT(E1054,2)="LF",7,IF(LEFT(E1054,2)="CF",8,IF(LEFT(E1054,2)="RF",9,IF(LEFT(E1054,2)="SP",10,IF(LEFT(E1054,2)="RP",11,12)))))))))))</f>
        <v>5</v>
      </c>
      <c r="I1054" s="53">
        <f>IF($G1054="NC","NC",IF(OR(LEFT(E1054,2)="RP",LEFT(E1054,2)="SP"),ROUNDDOWN($G1054*1.05,0)+IF($G1054*1.05-ROUNDDOWN($G1054*1.05,0)&gt;=2/3,2/3,IF($G1054*1.05-ROUNDDOWN($G1054*1.05,0)&gt;=1/3,1/3,0)),ROUNDDOWN($G1054*1.05,0)))</f>
        <v>190</v>
      </c>
      <c r="J1054" s="56"/>
      <c r="K1054" s="48"/>
      <c r="L1054" s="50"/>
      <c r="O1054" s="46" t="str">
        <f>D1054</f>
        <v>OAA</v>
      </c>
    </row>
    <row r="1055" spans="1:16" x14ac:dyDescent="0.2">
      <c r="A1055" s="55"/>
      <c r="B1055" s="55">
        <v>12037</v>
      </c>
      <c r="C1055" s="13" t="s">
        <v>651</v>
      </c>
      <c r="D1055" s="84" t="s">
        <v>68</v>
      </c>
      <c r="E1055" s="47" t="s">
        <v>131</v>
      </c>
      <c r="F1055" s="48"/>
      <c r="G1055" s="69">
        <v>100</v>
      </c>
      <c r="H1055" s="47">
        <f>IF(LEFT(E1055,2)="DH",1,IF(LEFT(E1055,2)="CA",2,IF(LEFT(E1055,2)="1B",3,IF(LEFT(E1055,2)="2B",4,IF(LEFT(E1055,2)="3B",5,IF(LEFT(E1055,2)="SS",6,IF(LEFT(E1055,2)="LF",7,IF(LEFT(E1055,2)="CF",8,IF(LEFT(E1055,2)="RF",9,IF(LEFT(E1055,2)="SP",10,IF(LEFT(E1055,2)="RP",11,12)))))))))))</f>
        <v>5</v>
      </c>
      <c r="I1055" s="53">
        <f>IF($G1055="NC","NC",IF(OR(LEFT(E1055,2)="RP",LEFT(E1055,2)="SP"),ROUNDDOWN($G1055*1.05,0)+IF($G1055*1.05-ROUNDDOWN($G1055*1.05,0)&gt;=2/3,2/3,IF($G1055*1.05-ROUNDDOWN($G1055*1.05,0)&gt;=1/3,1/3,0)),ROUNDDOWN($G1055*1.05,0)))</f>
        <v>105</v>
      </c>
      <c r="J1055" s="56"/>
      <c r="K1055" s="49"/>
      <c r="L1055" s="50"/>
      <c r="O1055" s="46" t="str">
        <f>D1055</f>
        <v>CHN</v>
      </c>
    </row>
    <row r="1056" spans="1:16" x14ac:dyDescent="0.2">
      <c r="A1056" s="55"/>
      <c r="B1056" s="55">
        <v>16417</v>
      </c>
      <c r="C1056" s="13" t="s">
        <v>871</v>
      </c>
      <c r="D1056" s="84" t="s">
        <v>121</v>
      </c>
      <c r="E1056" s="47" t="s">
        <v>130</v>
      </c>
      <c r="F1056" s="48"/>
      <c r="G1056" s="69">
        <v>4</v>
      </c>
      <c r="H1056" s="47">
        <f>IF(LEFT(E1056,2)="DH",1,IF(LEFT(E1056,2)="CA",2,IF(LEFT(E1056,2)="1B",3,IF(LEFT(E1056,2)="2B",4,IF(LEFT(E1056,2)="3B",5,IF(LEFT(E1056,2)="SS",6,IF(LEFT(E1056,2)="LF",7,IF(LEFT(E1056,2)="CF",8,IF(LEFT(E1056,2)="RF",9,IF(LEFT(E1056,2)="SP",10,IF(LEFT(E1056,2)="RP",11,12)))))))))))</f>
        <v>5</v>
      </c>
      <c r="I1056" s="53">
        <f>IF($G1056="NC","NC",IF(OR(LEFT(E1056,2)="RP",LEFT(E1056,2)="SP"),ROUNDDOWN($G1056*1.05,0)+IF($G1056*1.05-ROUNDDOWN($G1056*1.05,0)&gt;=2/3,2/3,IF($G1056*1.05-ROUNDDOWN($G1056*1.05,0)&gt;=1/3,1/3,0)),ROUNDDOWN($G1056*1.05,0)))</f>
        <v>4</v>
      </c>
      <c r="J1056" s="56"/>
      <c r="K1056" s="49"/>
      <c r="L1056" s="50"/>
      <c r="O1056" s="46" t="str">
        <f>D1056</f>
        <v>SFN</v>
      </c>
    </row>
    <row r="1057" spans="1:16" x14ac:dyDescent="0.2">
      <c r="A1057" s="55"/>
      <c r="B1057" s="55">
        <v>17684</v>
      </c>
      <c r="C1057" s="13" t="s">
        <v>954</v>
      </c>
      <c r="D1057" s="84" t="s">
        <v>23</v>
      </c>
      <c r="E1057" s="47" t="s">
        <v>8</v>
      </c>
      <c r="F1057" s="47"/>
      <c r="G1057" s="69">
        <v>11</v>
      </c>
      <c r="H1057" s="47">
        <f>IF(LEFT(E1057,2)="DH",1,IF(LEFT(E1057,2)="CA",2,IF(LEFT(E1057,2)="1B",3,IF(LEFT(E1057,2)="2B",4,IF(LEFT(E1057,2)="3B",5,IF(LEFT(E1057,2)="SS",6,IF(LEFT(E1057,2)="LF",7,IF(LEFT(E1057,2)="CF",8,IF(LEFT(E1057,2)="RF",9,IF(LEFT(E1057,2)="SP",10,IF(LEFT(E1057,2)="RP",11,12)))))))))))</f>
        <v>5</v>
      </c>
      <c r="I1057" s="53">
        <f>IF($G1057="NC","NC",IF(OR(LEFT(E1057,2)="RP",LEFT(E1057,2)="SP"),ROUNDDOWN($G1057*1.05,0)+IF($G1057*1.05-ROUNDDOWN($G1057*1.05,0)&gt;=2/3,2/3,IF($G1057*1.05-ROUNDDOWN($G1057*1.05,0)&gt;=1/3,1/3,0)),ROUNDDOWN($G1057*1.05,0)))</f>
        <v>11</v>
      </c>
      <c r="J1057" s="56"/>
      <c r="K1057" s="49"/>
      <c r="L1057" s="50"/>
      <c r="O1057" s="46" t="str">
        <f>D1057</f>
        <v>BAA</v>
      </c>
    </row>
    <row r="1058" spans="1:16" x14ac:dyDescent="0.2">
      <c r="A1058" s="55"/>
      <c r="B1058" s="55">
        <v>19339</v>
      </c>
      <c r="C1058" s="13" t="s">
        <v>1072</v>
      </c>
      <c r="D1058" s="76" t="str">
        <f>P1058</f>
        <v>LAA/CHN</v>
      </c>
      <c r="E1058" s="47" t="s">
        <v>8</v>
      </c>
      <c r="F1058" s="48"/>
      <c r="G1058" s="69">
        <v>24</v>
      </c>
      <c r="H1058" s="47">
        <f>IF(LEFT(E1058,2)="DH",1,IF(LEFT(E1058,2)="CA",2,IF(LEFT(E1058,2)="1B",3,IF(LEFT(E1058,2)="2B",4,IF(LEFT(E1058,2)="3B",5,IF(LEFT(E1058,2)="SS",6,IF(LEFT(E1058,2)="LF",7,IF(LEFT(E1058,2)="CF",8,IF(LEFT(E1058,2)="RF",9,IF(LEFT(E1058,2)="SP",10,IF(LEFT(E1058,2)="RP",11,12)))))))))))</f>
        <v>5</v>
      </c>
      <c r="I1058" s="53">
        <f>IF($G1058="NC","NC",IF(OR(LEFT(E1058,2)="RP",LEFT(E1058,2)="SP"),ROUNDDOWN($G1058*1.05,0)+IF($G1058*1.05-ROUNDDOWN($G1058*1.05,0)&gt;=2/3,2/3,IF($G1058*1.05-ROUNDDOWN($G1058*1.05,0)&gt;=1/3,1/3,0)),ROUNDDOWN($G1058*1.05,0)))</f>
        <v>25</v>
      </c>
      <c r="J1058" s="56"/>
      <c r="K1058" s="48"/>
      <c r="L1058" s="50"/>
      <c r="O1058" s="46" t="str">
        <f>D1058</f>
        <v>LAA/CHN</v>
      </c>
      <c r="P1058" s="46" t="s">
        <v>469</v>
      </c>
    </row>
    <row r="1059" spans="1:16" x14ac:dyDescent="0.2">
      <c r="A1059" s="55"/>
      <c r="B1059" s="55">
        <v>19890</v>
      </c>
      <c r="C1059" s="13" t="s">
        <v>1157</v>
      </c>
      <c r="D1059" s="84" t="s">
        <v>23</v>
      </c>
      <c r="E1059" s="51" t="s">
        <v>8</v>
      </c>
      <c r="F1059" s="48"/>
      <c r="G1059" s="69">
        <v>120</v>
      </c>
      <c r="H1059" s="51">
        <f>IF(LEFT(E1059,2)="DH",1,IF(LEFT(E1059,2)="CA",2,IF(LEFT(E1059,2)="1B",3,IF(LEFT(E1059,2)="2B",4,IF(LEFT(E1059,2)="3B",5,IF(LEFT(E1059,2)="SS",6,IF(LEFT(E1059,2)="LF",7,IF(LEFT(E1059,2)="CF",8,IF(LEFT(E1059,2)="RF",9,IF(LEFT(E1059,2)="SP",10,IF(LEFT(E1059,2)="RP",11,12)))))))))))</f>
        <v>5</v>
      </c>
      <c r="I1059" s="53">
        <f>IF($G1059="NC","NC",IF(OR(LEFT(E1059,2)="RP",LEFT(E1059,2)="SP"),ROUNDDOWN($G1059*1.05,0)+IF($G1059*1.05-ROUNDDOWN($G1059*1.05,0)&gt;=2/3,2/3,IF($G1059*1.05-ROUNDDOWN($G1059*1.05,0)&gt;=1/3,1/3,0)),ROUNDDOWN($G1059*1.05,0)))</f>
        <v>126</v>
      </c>
      <c r="J1059" s="56"/>
      <c r="K1059" s="48"/>
      <c r="L1059" s="50"/>
      <c r="O1059" s="46" t="str">
        <f>D1059</f>
        <v>BAA</v>
      </c>
    </row>
    <row r="1060" spans="1:16" x14ac:dyDescent="0.2">
      <c r="A1060" s="55"/>
      <c r="B1060" s="55">
        <v>20017</v>
      </c>
      <c r="C1060" s="13" t="s">
        <v>1188</v>
      </c>
      <c r="D1060" s="84" t="s">
        <v>18</v>
      </c>
      <c r="E1060" s="47" t="s">
        <v>8</v>
      </c>
      <c r="F1060" s="48"/>
      <c r="G1060" s="69">
        <v>152</v>
      </c>
      <c r="H1060" s="47">
        <f>IF(LEFT(E1060,2)="DH",1,IF(LEFT(E1060,2)="CA",2,IF(LEFT(E1060,2)="1B",3,IF(LEFT(E1060,2)="2B",4,IF(LEFT(E1060,2)="3B",5,IF(LEFT(E1060,2)="SS",6,IF(LEFT(E1060,2)="LF",7,IF(LEFT(E1060,2)="CF",8,IF(LEFT(E1060,2)="RF",9,IF(LEFT(E1060,2)="SP",10,IF(LEFT(E1060,2)="RP",11,12)))))))))))</f>
        <v>5</v>
      </c>
      <c r="I1060" s="53">
        <f>IF($G1060="NC","NC",IF(OR(LEFT(E1060,2)="RP",LEFT(E1060,2)="SP"),ROUNDDOWN($G1060*1.05,0)+IF($G1060*1.05-ROUNDDOWN($G1060*1.05,0)&gt;=2/3,2/3,IF($G1060*1.05-ROUNDDOWN($G1060*1.05,0)&gt;=1/3,1/3,0)),ROUNDDOWN($G1060*1.05,0)))</f>
        <v>159</v>
      </c>
      <c r="J1060" s="56"/>
      <c r="K1060" s="49"/>
      <c r="L1060" s="50"/>
      <c r="O1060" s="46" t="str">
        <f>D1060</f>
        <v>SEA</v>
      </c>
    </row>
    <row r="1061" spans="1:16" x14ac:dyDescent="0.2">
      <c r="A1061" s="55"/>
      <c r="B1061" s="55">
        <v>20536</v>
      </c>
      <c r="C1061" s="13" t="s">
        <v>1248</v>
      </c>
      <c r="D1061" s="76" t="str">
        <f>P1061</f>
        <v>CHN/BAA/ATN</v>
      </c>
      <c r="E1061" s="47" t="s">
        <v>130</v>
      </c>
      <c r="F1061" s="48"/>
      <c r="G1061" s="69">
        <v>87</v>
      </c>
      <c r="H1061" s="47">
        <f>IF(LEFT(E1061,2)="DH",1,IF(LEFT(E1061,2)="CA",2,IF(LEFT(E1061,2)="1B",3,IF(LEFT(E1061,2)="2B",4,IF(LEFT(E1061,2)="3B",5,IF(LEFT(E1061,2)="SS",6,IF(LEFT(E1061,2)="LF",7,IF(LEFT(E1061,2)="CF",8,IF(LEFT(E1061,2)="RF",9,IF(LEFT(E1061,2)="SP",10,IF(LEFT(E1061,2)="RP",11,12)))))))))))</f>
        <v>5</v>
      </c>
      <c r="I1061" s="53">
        <f>IF($G1061="NC","NC",IF(OR(LEFT(E1061,2)="RP",LEFT(E1061,2)="SP"),ROUNDDOWN($G1061*1.05,0)+IF($G1061*1.05-ROUNDDOWN($G1061*1.05,0)&gt;=2/3,2/3,IF($G1061*1.05-ROUNDDOWN($G1061*1.05,0)&gt;=1/3,1/3,0)),ROUNDDOWN($G1061*1.05,0)))</f>
        <v>91</v>
      </c>
      <c r="J1061" s="56"/>
      <c r="K1061" s="49"/>
      <c r="L1061" s="50"/>
      <c r="O1061" s="46" t="str">
        <f>D1061</f>
        <v>CHN/BAA/ATN</v>
      </c>
      <c r="P1061" s="46" t="s">
        <v>510</v>
      </c>
    </row>
    <row r="1062" spans="1:16" x14ac:dyDescent="0.2">
      <c r="A1062" s="55"/>
      <c r="B1062" s="55">
        <v>20538</v>
      </c>
      <c r="C1062" s="13" t="s">
        <v>1249</v>
      </c>
      <c r="D1062" s="84" t="s">
        <v>123</v>
      </c>
      <c r="E1062" s="51" t="s">
        <v>8</v>
      </c>
      <c r="F1062" s="52"/>
      <c r="G1062" s="69">
        <v>36</v>
      </c>
      <c r="H1062" s="51">
        <f>IF(LEFT(E1062,2)="DH",1,IF(LEFT(E1062,2)="CA",2,IF(LEFT(E1062,2)="1B",3,IF(LEFT(E1062,2)="2B",4,IF(LEFT(E1062,2)="3B",5,IF(LEFT(E1062,2)="SS",6,IF(LEFT(E1062,2)="LF",7,IF(LEFT(E1062,2)="CF",8,IF(LEFT(E1062,2)="RF",9,IF(LEFT(E1062,2)="SP",10,IF(LEFT(E1062,2)="RP",11,12)))))))))))</f>
        <v>5</v>
      </c>
      <c r="I1062" s="53">
        <f>IF($G1062="NC","NC",IF(OR(LEFT(E1062,2)="RP",LEFT(E1062,2)="SP"),ROUNDDOWN($G1062*1.05,0)+IF($G1062*1.05-ROUNDDOWN($G1062*1.05,0)&gt;=2/3,2/3,IF($G1062*1.05-ROUNDDOWN($G1062*1.05,0)&gt;=1/3,1/3,0)),ROUNDDOWN($G1062*1.05,0)))</f>
        <v>37</v>
      </c>
      <c r="J1062" s="56"/>
      <c r="K1062" s="48"/>
      <c r="L1062" s="50"/>
      <c r="O1062" s="46" t="str">
        <f>D1062</f>
        <v>MNA</v>
      </c>
    </row>
    <row r="1063" spans="1:16" x14ac:dyDescent="0.2">
      <c r="A1063" s="55"/>
      <c r="B1063" s="55">
        <v>22505</v>
      </c>
      <c r="C1063" s="13" t="s">
        <v>1401</v>
      </c>
      <c r="D1063" s="76" t="str">
        <f>P1063</f>
        <v>PHN/TOA/LAN</v>
      </c>
      <c r="E1063" s="47" t="s">
        <v>8</v>
      </c>
      <c r="F1063" s="48"/>
      <c r="G1063" s="69">
        <v>29</v>
      </c>
      <c r="H1063" s="47">
        <f>IF(LEFT(E1063,2)="DH",1,IF(LEFT(E1063,2)="CA",2,IF(LEFT(E1063,2)="1B",3,IF(LEFT(E1063,2)="2B",4,IF(LEFT(E1063,2)="3B",5,IF(LEFT(E1063,2)="SS",6,IF(LEFT(E1063,2)="LF",7,IF(LEFT(E1063,2)="CF",8,IF(LEFT(E1063,2)="RF",9,IF(LEFT(E1063,2)="SP",10,IF(LEFT(E1063,2)="RP",11,12)))))))))))</f>
        <v>5</v>
      </c>
      <c r="I1063" s="53">
        <f>IF($G1063="NC","NC",IF(OR(LEFT(E1063,2)="RP",LEFT(E1063,2)="SP"),ROUNDDOWN($G1063*1.05,0)+IF($G1063*1.05-ROUNDDOWN($G1063*1.05,0)&gt;=2/3,2/3,IF($G1063*1.05-ROUNDDOWN($G1063*1.05,0)&gt;=1/3,1/3,0)),ROUNDDOWN($G1063*1.05,0)))</f>
        <v>30</v>
      </c>
      <c r="J1063" s="56"/>
      <c r="K1063" s="48"/>
      <c r="L1063" s="50"/>
      <c r="O1063" s="46" t="str">
        <f>D1063</f>
        <v>PHN/TOA/LAN</v>
      </c>
      <c r="P1063" s="46" t="s">
        <v>374</v>
      </c>
    </row>
    <row r="1064" spans="1:16" x14ac:dyDescent="0.2">
      <c r="A1064" s="55"/>
      <c r="B1064" s="55">
        <v>23442</v>
      </c>
      <c r="C1064" s="13" t="s">
        <v>1461</v>
      </c>
      <c r="D1064" s="84" t="s">
        <v>23</v>
      </c>
      <c r="E1064" s="51" t="s">
        <v>130</v>
      </c>
      <c r="F1064" s="48"/>
      <c r="G1064" s="69">
        <v>50</v>
      </c>
      <c r="H1064" s="51">
        <f>IF(LEFT(E1064,2)="DH",1,IF(LEFT(E1064,2)="CA",2,IF(LEFT(E1064,2)="1B",3,IF(LEFT(E1064,2)="2B",4,IF(LEFT(E1064,2)="3B",5,IF(LEFT(E1064,2)="SS",6,IF(LEFT(E1064,2)="LF",7,IF(LEFT(E1064,2)="CF",8,IF(LEFT(E1064,2)="RF",9,IF(LEFT(E1064,2)="SP",10,IF(LEFT(E1064,2)="RP",11,12)))))))))))</f>
        <v>5</v>
      </c>
      <c r="I1064" s="53">
        <f>IF($G1064="NC","NC",IF(OR(LEFT(E1064,2)="RP",LEFT(E1064,2)="SP"),ROUNDDOWN($G1064*1.05,0)+IF($G1064*1.05-ROUNDDOWN($G1064*1.05,0)&gt;=2/3,2/3,IF($G1064*1.05-ROUNDDOWN($G1064*1.05,0)&gt;=1/3,1/3,0)),ROUNDDOWN($G1064*1.05,0)))</f>
        <v>52</v>
      </c>
      <c r="J1064" s="56"/>
      <c r="K1064" s="48"/>
      <c r="L1064" s="50"/>
      <c r="O1064" s="46" t="str">
        <f>D1064</f>
        <v>BAA</v>
      </c>
    </row>
    <row r="1065" spans="1:16" x14ac:dyDescent="0.2">
      <c r="A1065" s="55"/>
      <c r="B1065" s="55">
        <v>23802</v>
      </c>
      <c r="C1065" s="13" t="s">
        <v>1489</v>
      </c>
      <c r="D1065" s="84" t="s">
        <v>139</v>
      </c>
      <c r="E1065" s="47" t="s">
        <v>8</v>
      </c>
      <c r="F1065" s="47"/>
      <c r="G1065" s="69">
        <v>62</v>
      </c>
      <c r="H1065" s="47">
        <f>IF(LEFT(E1065,2)="DH",1,IF(LEFT(E1065,2)="CA",2,IF(LEFT(E1065,2)="1B",3,IF(LEFT(E1065,2)="2B",4,IF(LEFT(E1065,2)="3B",5,IF(LEFT(E1065,2)="SS",6,IF(LEFT(E1065,2)="LF",7,IF(LEFT(E1065,2)="CF",8,IF(LEFT(E1065,2)="RF",9,IF(LEFT(E1065,2)="SP",10,IF(LEFT(E1065,2)="RP",11,12)))))))))))</f>
        <v>5</v>
      </c>
      <c r="I1065" s="53">
        <f>IF($G1065="NC","NC",IF(OR(LEFT(E1065,2)="RP",LEFT(E1065,2)="SP"),ROUNDDOWN($G1065*1.05,0)+IF($G1065*1.05-ROUNDDOWN($G1065*1.05,0)&gt;=2/3,2/3,IF($G1065*1.05-ROUNDDOWN($G1065*1.05,0)&gt;=1/3,1/3,0)),ROUNDDOWN($G1065*1.05,0)))</f>
        <v>65</v>
      </c>
      <c r="J1065" s="56"/>
      <c r="K1065" s="49"/>
      <c r="L1065" s="50"/>
      <c r="O1065" s="46" t="str">
        <f>D1065</f>
        <v>MLN</v>
      </c>
    </row>
    <row r="1066" spans="1:16" x14ac:dyDescent="0.2">
      <c r="A1066" s="55"/>
      <c r="B1066" s="55">
        <v>24703</v>
      </c>
      <c r="C1066" s="13" t="s">
        <v>1535</v>
      </c>
      <c r="D1066" s="76" t="str">
        <f>P1066</f>
        <v>MMN/MNA</v>
      </c>
      <c r="E1066" s="47" t="s">
        <v>8</v>
      </c>
      <c r="F1066" s="48"/>
      <c r="G1066" s="69">
        <v>112</v>
      </c>
      <c r="H1066" s="51">
        <f>IF(LEFT(E1066,2)="DH",1,IF(LEFT(E1066,2)="CA",2,IF(LEFT(E1066,2)="1B",3,IF(LEFT(E1066,2)="2B",4,IF(LEFT(E1066,2)="3B",5,IF(LEFT(E1066,2)="SS",6,IF(LEFT(E1066,2)="LF",7,IF(LEFT(E1066,2)="CF",8,IF(LEFT(E1066,2)="RF",9,IF(LEFT(E1066,2)="SP",10,IF(LEFT(E1066,2)="RP",11,12)))))))))))</f>
        <v>5</v>
      </c>
      <c r="I1066" s="53">
        <f>IF($G1066="NC","NC",IF(OR(LEFT(E1066,2)="RP",LEFT(E1066,2)="SP"),ROUNDDOWN($G1066*1.05,0)+IF($G1066*1.05-ROUNDDOWN($G1066*1.05,0)&gt;=2/3,2/3,IF($G1066*1.05-ROUNDDOWN($G1066*1.05,0)&gt;=1/3,1/3,0)),ROUNDDOWN($G1066*1.05,0)))</f>
        <v>117</v>
      </c>
      <c r="J1066" s="56"/>
      <c r="K1066" s="49"/>
      <c r="L1066" s="50"/>
      <c r="O1066" s="46" t="str">
        <f>D1066</f>
        <v>MMN/MNA</v>
      </c>
      <c r="P1066" s="46" t="s">
        <v>433</v>
      </c>
    </row>
    <row r="1067" spans="1:16" x14ac:dyDescent="0.2">
      <c r="A1067" s="55"/>
      <c r="B1067" s="55">
        <v>25040</v>
      </c>
      <c r="C1067" s="13" t="s">
        <v>1560</v>
      </c>
      <c r="D1067" s="76" t="str">
        <f>P1067</f>
        <v>MLN/CHA</v>
      </c>
      <c r="E1067" s="47" t="s">
        <v>346</v>
      </c>
      <c r="F1067" s="48"/>
      <c r="G1067" s="69">
        <v>96</v>
      </c>
      <c r="H1067" s="47">
        <f>IF(LEFT(E1067,2)="DH",1,IF(LEFT(E1067,2)="CA",2,IF(LEFT(E1067,2)="1B",3,IF(LEFT(E1067,2)="2B",4,IF(LEFT(E1067,2)="3B",5,IF(LEFT(E1067,2)="SS",6,IF(LEFT(E1067,2)="LF",7,IF(LEFT(E1067,2)="CF",8,IF(LEFT(E1067,2)="RF",9,IF(LEFT(E1067,2)="SP",10,IF(LEFT(E1067,2)="RP",11,12)))))))))))</f>
        <v>5</v>
      </c>
      <c r="I1067" s="53">
        <f>IF($G1067="NC","NC",IF(OR(LEFT(E1067,2)="RP",LEFT(E1067,2)="SP"),ROUNDDOWN($G1067*1.05,0)+IF($G1067*1.05-ROUNDDOWN($G1067*1.05,0)&gt;=2/3,2/3,IF($G1067*1.05-ROUNDDOWN($G1067*1.05,0)&gt;=1/3,1/3,0)),ROUNDDOWN($G1067*1.05,0)))</f>
        <v>100</v>
      </c>
      <c r="J1067" s="56"/>
      <c r="K1067" s="49"/>
      <c r="L1067" s="50"/>
      <c r="O1067" s="46" t="str">
        <f>D1067</f>
        <v>MLN/CHA</v>
      </c>
      <c r="P1067" s="46" t="s">
        <v>373</v>
      </c>
    </row>
    <row r="1068" spans="1:16" x14ac:dyDescent="0.2">
      <c r="A1068" s="55"/>
      <c r="B1068" s="55">
        <v>25621</v>
      </c>
      <c r="C1068" s="13" t="s">
        <v>1603</v>
      </c>
      <c r="D1068" s="84" t="s">
        <v>63</v>
      </c>
      <c r="E1068" s="47" t="s">
        <v>8</v>
      </c>
      <c r="F1068" s="48"/>
      <c r="G1068" s="69">
        <v>12</v>
      </c>
      <c r="H1068" s="47">
        <f>IF(LEFT(E1068,2)="DH",1,IF(LEFT(E1068,2)="CA",2,IF(LEFT(E1068,2)="1B",3,IF(LEFT(E1068,2)="2B",4,IF(LEFT(E1068,2)="3B",5,IF(LEFT(E1068,2)="SS",6,IF(LEFT(E1068,2)="LF",7,IF(LEFT(E1068,2)="CF",8,IF(LEFT(E1068,2)="RF",9,IF(LEFT(E1068,2)="SP",10,IF(LEFT(E1068,2)="RP",11,12)))))))))))</f>
        <v>5</v>
      </c>
      <c r="I1068" s="53">
        <f>IF($G1068="NC","NC",IF(OR(LEFT(E1068,2)="RP",LEFT(E1068,2)="SP"),ROUNDDOWN($G1068*1.05,0)+IF($G1068*1.05-ROUNDDOWN($G1068*1.05,0)&gt;=2/3,2/3,IF($G1068*1.05-ROUNDDOWN($G1068*1.05,0)&gt;=1/3,1/3,0)),ROUNDDOWN($G1068*1.05,0)))</f>
        <v>12</v>
      </c>
      <c r="J1068" s="56"/>
      <c r="K1068" s="48"/>
      <c r="L1068" s="50"/>
      <c r="O1068" s="46" t="str">
        <f>D1068</f>
        <v>CHA</v>
      </c>
    </row>
    <row r="1069" spans="1:16" x14ac:dyDescent="0.2">
      <c r="A1069" s="55"/>
      <c r="B1069" s="55">
        <v>25688</v>
      </c>
      <c r="C1069" s="13" t="s">
        <v>1612</v>
      </c>
      <c r="D1069" s="84" t="s">
        <v>5</v>
      </c>
      <c r="E1069" s="47" t="s">
        <v>8</v>
      </c>
      <c r="F1069" s="48"/>
      <c r="G1069" s="69">
        <v>36</v>
      </c>
      <c r="H1069" s="47">
        <f>IF(LEFT(E1069,2)="DH",1,IF(LEFT(E1069,2)="CA",2,IF(LEFT(E1069,2)="1B",3,IF(LEFT(E1069,2)="2B",4,IF(LEFT(E1069,2)="3B",5,IF(LEFT(E1069,2)="SS",6,IF(LEFT(E1069,2)="LF",7,IF(LEFT(E1069,2)="CF",8,IF(LEFT(E1069,2)="RF",9,IF(LEFT(E1069,2)="SP",10,IF(LEFT(E1069,2)="RP",11,12)))))))))))</f>
        <v>5</v>
      </c>
      <c r="I1069" s="53">
        <f>IF($G1069="NC","NC",IF(OR(LEFT(E1069,2)="RP",LEFT(E1069,2)="SP"),ROUNDDOWN($G1069*1.05,0)+IF($G1069*1.05-ROUNDDOWN($G1069*1.05,0)&gt;=2/3,2/3,IF($G1069*1.05-ROUNDDOWN($G1069*1.05,0)&gt;=1/3,1/3,0)),ROUNDDOWN($G1069*1.05,0)))</f>
        <v>37</v>
      </c>
      <c r="J1069" s="56"/>
      <c r="K1069" s="48"/>
      <c r="L1069" s="50"/>
      <c r="O1069" s="46" t="str">
        <f>D1069</f>
        <v>PIN</v>
      </c>
    </row>
    <row r="1070" spans="1:16" x14ac:dyDescent="0.2">
      <c r="A1070" s="55"/>
      <c r="B1070" s="55">
        <v>26295</v>
      </c>
      <c r="C1070" s="13" t="s">
        <v>1693</v>
      </c>
      <c r="D1070" s="84" t="s">
        <v>139</v>
      </c>
      <c r="E1070" s="47" t="s">
        <v>8</v>
      </c>
      <c r="F1070" s="48"/>
      <c r="G1070" s="69">
        <v>36</v>
      </c>
      <c r="H1070" s="47">
        <f>IF(LEFT(E1070,2)="DH",1,IF(LEFT(E1070,2)="CA",2,IF(LEFT(E1070,2)="1B",3,IF(LEFT(E1070,2)="2B",4,IF(LEFT(E1070,2)="3B",5,IF(LEFT(E1070,2)="SS",6,IF(LEFT(E1070,2)="LF",7,IF(LEFT(E1070,2)="CF",8,IF(LEFT(E1070,2)="RF",9,IF(LEFT(E1070,2)="SP",10,IF(LEFT(E1070,2)="RP",11,12)))))))))))</f>
        <v>5</v>
      </c>
      <c r="I1070" s="53">
        <f>IF($G1070="NC","NC",IF(OR(LEFT(E1070,2)="RP",LEFT(E1070,2)="SP"),ROUNDDOWN($G1070*1.05,0)+IF($G1070*1.05-ROUNDDOWN($G1070*1.05,0)&gt;=2/3,2/3,IF($G1070*1.05-ROUNDDOWN($G1070*1.05,0)&gt;=1/3,1/3,0)),ROUNDDOWN($G1070*1.05,0)))</f>
        <v>37</v>
      </c>
      <c r="J1070" s="56"/>
      <c r="K1070" s="49"/>
      <c r="L1070" s="50"/>
      <c r="O1070" s="46" t="str">
        <f>D1070</f>
        <v>MLN</v>
      </c>
    </row>
    <row r="1071" spans="1:16" x14ac:dyDescent="0.2">
      <c r="A1071" s="55"/>
      <c r="B1071" s="55">
        <v>27573</v>
      </c>
      <c r="C1071" s="13" t="s">
        <v>1772</v>
      </c>
      <c r="D1071" s="76" t="str">
        <f>P1071</f>
        <v>CHN/CHA</v>
      </c>
      <c r="E1071" s="47" t="s">
        <v>8</v>
      </c>
      <c r="F1071" s="48"/>
      <c r="G1071" s="69">
        <v>16</v>
      </c>
      <c r="H1071" s="47">
        <f>IF(LEFT(E1071,2)="DH",1,IF(LEFT(E1071,2)="CA",2,IF(LEFT(E1071,2)="1B",3,IF(LEFT(E1071,2)="2B",4,IF(LEFT(E1071,2)="3B",5,IF(LEFT(E1071,2)="SS",6,IF(LEFT(E1071,2)="LF",7,IF(LEFT(E1071,2)="CF",8,IF(LEFT(E1071,2)="RF",9,IF(LEFT(E1071,2)="SP",10,IF(LEFT(E1071,2)="RP",11,12)))))))))))</f>
        <v>5</v>
      </c>
      <c r="I1071" s="53">
        <f>IF($G1071="NC","NC",IF(OR(LEFT(E1071,2)="RP",LEFT(E1071,2)="SP"),ROUNDDOWN($G1071*1.05,0)+IF($G1071*1.05-ROUNDDOWN($G1071*1.05,0)&gt;=2/3,2/3,IF($G1071*1.05-ROUNDDOWN($G1071*1.05,0)&gt;=1/3,1/3,0)),ROUNDDOWN($G1071*1.05,0)))</f>
        <v>16</v>
      </c>
      <c r="J1071" s="56"/>
      <c r="K1071" s="49"/>
      <c r="L1071" s="50"/>
      <c r="O1071" s="46" t="str">
        <f>D1071</f>
        <v>CHN/CHA</v>
      </c>
      <c r="P1071" s="46" t="s">
        <v>412</v>
      </c>
    </row>
    <row r="1072" spans="1:16" x14ac:dyDescent="0.2">
      <c r="A1072" s="55"/>
      <c r="B1072" s="55">
        <v>31437</v>
      </c>
      <c r="C1072" s="13" t="s">
        <v>1979</v>
      </c>
      <c r="D1072" s="84" t="s">
        <v>66</v>
      </c>
      <c r="E1072" s="47" t="s">
        <v>8</v>
      </c>
      <c r="F1072" s="48"/>
      <c r="G1072" s="69">
        <v>47</v>
      </c>
      <c r="H1072" s="47">
        <f>IF(LEFT(E1072,2)="DH",1,IF(LEFT(E1072,2)="CA",2,IF(LEFT(E1072,2)="1B",3,IF(LEFT(E1072,2)="2B",4,IF(LEFT(E1072,2)="3B",5,IF(LEFT(E1072,2)="SS",6,IF(LEFT(E1072,2)="LF",7,IF(LEFT(E1072,2)="CF",8,IF(LEFT(E1072,2)="RF",9,IF(LEFT(E1072,2)="SP",10,IF(LEFT(E1072,2)="RP",11,12)))))))))))</f>
        <v>5</v>
      </c>
      <c r="I1072" s="53">
        <f>IF($G1072="NC","NC",IF(OR(LEFT(E1072,2)="RP",LEFT(E1072,2)="SP"),ROUNDDOWN($G1072*1.05,0)+IF($G1072*1.05-ROUNDDOWN($G1072*1.05,0)&gt;=2/3,2/3,IF($G1072*1.05-ROUNDDOWN($G1072*1.05,0)&gt;=1/3,1/3,0)),ROUNDDOWN($G1072*1.05,0)))</f>
        <v>49</v>
      </c>
      <c r="J1072" s="56"/>
      <c r="K1072" s="49"/>
      <c r="L1072" s="50"/>
      <c r="O1072" s="46" t="str">
        <f>D1072</f>
        <v>DEA</v>
      </c>
    </row>
    <row r="1073" spans="1:16" x14ac:dyDescent="0.2">
      <c r="A1073" s="55"/>
      <c r="B1073" s="55">
        <v>12147</v>
      </c>
      <c r="C1073" s="13" t="s">
        <v>656</v>
      </c>
      <c r="D1073" s="84" t="s">
        <v>16</v>
      </c>
      <c r="E1073" s="47" t="s">
        <v>9</v>
      </c>
      <c r="F1073" s="48"/>
      <c r="G1073" s="69">
        <v>9</v>
      </c>
      <c r="H1073" s="47">
        <f>IF(LEFT(E1073,2)="DH",1,IF(LEFT(E1073,2)="CA",2,IF(LEFT(E1073,2)="1B",3,IF(LEFT(E1073,2)="2B",4,IF(LEFT(E1073,2)="3B",5,IF(LEFT(E1073,2)="SS",6,IF(LEFT(E1073,2)="LF",7,IF(LEFT(E1073,2)="CF",8,IF(LEFT(E1073,2)="RF",9,IF(LEFT(E1073,2)="SP",10,IF(LEFT(E1073,2)="RP",11,12)))))))))))</f>
        <v>6</v>
      </c>
      <c r="I1073" s="53">
        <f>IF($G1073="NC","NC",IF(OR(LEFT(E1073,2)="RP",LEFT(E1073,2)="SP"),ROUNDDOWN($G1073*1.05,0)+IF($G1073*1.05-ROUNDDOWN($G1073*1.05,0)&gt;=2/3,2/3,IF($G1073*1.05-ROUNDDOWN($G1073*1.05,0)&gt;=1/3,1/3,0)),ROUNDDOWN($G1073*1.05,0)))</f>
        <v>9</v>
      </c>
      <c r="J1073" s="56"/>
      <c r="K1073" s="49"/>
      <c r="L1073" s="50"/>
      <c r="O1073" s="46" t="str">
        <f>D1073</f>
        <v>TEA</v>
      </c>
    </row>
    <row r="1074" spans="1:16" x14ac:dyDescent="0.2">
      <c r="A1074" s="55"/>
      <c r="B1074" s="55">
        <v>15172</v>
      </c>
      <c r="C1074" s="13" t="s">
        <v>802</v>
      </c>
      <c r="D1074" s="84" t="s">
        <v>7</v>
      </c>
      <c r="E1074" s="47" t="s">
        <v>338</v>
      </c>
      <c r="F1074" s="48"/>
      <c r="G1074" s="69">
        <v>83</v>
      </c>
      <c r="H1074" s="47">
        <f>IF(LEFT(E1074,2)="DH",1,IF(LEFT(E1074,2)="CA",2,IF(LEFT(E1074,2)="1B",3,IF(LEFT(E1074,2)="2B",4,IF(LEFT(E1074,2)="3B",5,IF(LEFT(E1074,2)="SS",6,IF(LEFT(E1074,2)="LF",7,IF(LEFT(E1074,2)="CF",8,IF(LEFT(E1074,2)="RF",9,IF(LEFT(E1074,2)="SP",10,IF(LEFT(E1074,2)="RP",11,12)))))))))))</f>
        <v>6</v>
      </c>
      <c r="I1074" s="53">
        <f>IF($G1074="NC","NC",IF(OR(LEFT(E1074,2)="RP",LEFT(E1074,2)="SP"),ROUNDDOWN($G1074*1.05,0)+IF($G1074*1.05-ROUNDDOWN($G1074*1.05,0)&gt;=2/3,2/3,IF($G1074*1.05-ROUNDDOWN($G1074*1.05,0)&gt;=1/3,1/3,0)),ROUNDDOWN($G1074*1.05,0)))</f>
        <v>87</v>
      </c>
      <c r="J1074" s="56"/>
      <c r="K1074" s="49"/>
      <c r="L1074" s="50"/>
      <c r="O1074" s="46" t="str">
        <f>D1074</f>
        <v>LAA</v>
      </c>
    </row>
    <row r="1075" spans="1:16" x14ac:dyDescent="0.2">
      <c r="A1075" s="55"/>
      <c r="B1075" s="55">
        <v>19931</v>
      </c>
      <c r="C1075" s="13" t="s">
        <v>1168</v>
      </c>
      <c r="D1075" s="84" t="s">
        <v>17</v>
      </c>
      <c r="E1075" s="47" t="s">
        <v>9</v>
      </c>
      <c r="F1075" s="48"/>
      <c r="G1075" s="69">
        <v>31</v>
      </c>
      <c r="H1075" s="47">
        <f>IF(LEFT(E1075,2)="DH",1,IF(LEFT(E1075,2)="CA",2,IF(LEFT(E1075,2)="1B",3,IF(LEFT(E1075,2)="2B",4,IF(LEFT(E1075,2)="3B",5,IF(LEFT(E1075,2)="SS",6,IF(LEFT(E1075,2)="LF",7,IF(LEFT(E1075,2)="CF",8,IF(LEFT(E1075,2)="RF",9,IF(LEFT(E1075,2)="SP",10,IF(LEFT(E1075,2)="RP",11,12)))))))))))</f>
        <v>6</v>
      </c>
      <c r="I1075" s="53">
        <f>IF($G1075="NC","NC",IF(OR(LEFT(E1075,2)="RP",LEFT(E1075,2)="SP"),ROUNDDOWN($G1075*1.05,0)+IF($G1075*1.05-ROUNDDOWN($G1075*1.05,0)&gt;=2/3,2/3,IF($G1075*1.05-ROUNDDOWN($G1075*1.05,0)&gt;=1/3,1/3,0)),ROUNDDOWN($G1075*1.05,0)))</f>
        <v>32</v>
      </c>
      <c r="J1075" s="56"/>
      <c r="K1075" s="49"/>
      <c r="L1075" s="50"/>
      <c r="O1075" s="46" t="str">
        <f>D1075</f>
        <v>ATN</v>
      </c>
    </row>
    <row r="1076" spans="1:16" x14ac:dyDescent="0.2">
      <c r="A1076" s="55"/>
      <c r="B1076" s="55">
        <v>20056</v>
      </c>
      <c r="C1076" s="13" t="s">
        <v>1196</v>
      </c>
      <c r="D1076" s="84" t="s">
        <v>64</v>
      </c>
      <c r="E1076" s="47" t="s">
        <v>9</v>
      </c>
      <c r="F1076" s="48"/>
      <c r="G1076" s="69">
        <v>40</v>
      </c>
      <c r="H1076" s="47">
        <f>IF(LEFT(E1076,2)="DH",1,IF(LEFT(E1076,2)="CA",2,IF(LEFT(E1076,2)="1B",3,IF(LEFT(E1076,2)="2B",4,IF(LEFT(E1076,2)="3B",5,IF(LEFT(E1076,2)="SS",6,IF(LEFT(E1076,2)="LF",7,IF(LEFT(E1076,2)="CF",8,IF(LEFT(E1076,2)="RF",9,IF(LEFT(E1076,2)="SP",10,IF(LEFT(E1076,2)="RP",11,12)))))))))))</f>
        <v>6</v>
      </c>
      <c r="I1076" s="53">
        <f>IF($G1076="NC","NC",IF(OR(LEFT(E1076,2)="RP",LEFT(E1076,2)="SP"),ROUNDDOWN($G1076*1.05,0)+IF($G1076*1.05-ROUNDDOWN($G1076*1.05,0)&gt;=2/3,2/3,IF($G1076*1.05-ROUNDDOWN($G1076*1.05,0)&gt;=1/3,1/3,0)),ROUNDDOWN($G1076*1.05,0)))</f>
        <v>42</v>
      </c>
      <c r="J1076" s="56"/>
      <c r="K1076" s="49"/>
      <c r="L1076" s="50"/>
      <c r="O1076" s="46" t="str">
        <f>D1076</f>
        <v>CON</v>
      </c>
    </row>
    <row r="1077" spans="1:16" x14ac:dyDescent="0.2">
      <c r="A1077" s="55"/>
      <c r="B1077" s="55">
        <v>22232</v>
      </c>
      <c r="C1077" s="13" t="s">
        <v>1377</v>
      </c>
      <c r="D1077" s="84" t="s">
        <v>11</v>
      </c>
      <c r="E1077" s="47" t="s">
        <v>9</v>
      </c>
      <c r="F1077" s="48"/>
      <c r="G1077" s="69">
        <v>22</v>
      </c>
      <c r="H1077" s="47">
        <f>IF(LEFT(E1077,2)="DH",1,IF(LEFT(E1077,2)="CA",2,IF(LEFT(E1077,2)="1B",3,IF(LEFT(E1077,2)="2B",4,IF(LEFT(E1077,2)="3B",5,IF(LEFT(E1077,2)="SS",6,IF(LEFT(E1077,2)="LF",7,IF(LEFT(E1077,2)="CF",8,IF(LEFT(E1077,2)="RF",9,IF(LEFT(E1077,2)="SP",10,IF(LEFT(E1077,2)="RP",11,12)))))))))))</f>
        <v>6</v>
      </c>
      <c r="I1077" s="53">
        <f>IF($G1077="NC","NC",IF(OR(LEFT(E1077,2)="RP",LEFT(E1077,2)="SP"),ROUNDDOWN($G1077*1.05,0)+IF($G1077*1.05-ROUNDDOWN($G1077*1.05,0)&gt;=2/3,2/3,IF($G1077*1.05-ROUNDDOWN($G1077*1.05,0)&gt;=1/3,1/3,0)),ROUNDDOWN($G1077*1.05,0)))</f>
        <v>23</v>
      </c>
      <c r="J1077" s="56"/>
      <c r="K1077" s="49"/>
      <c r="L1077" s="50"/>
      <c r="O1077" s="46" t="str">
        <f>D1077</f>
        <v>SDN</v>
      </c>
    </row>
    <row r="1078" spans="1:16" x14ac:dyDescent="0.2">
      <c r="A1078" s="55"/>
      <c r="B1078" s="55">
        <v>23296</v>
      </c>
      <c r="C1078" s="13" t="s">
        <v>1444</v>
      </c>
      <c r="D1078" s="84" t="s">
        <v>63</v>
      </c>
      <c r="E1078" s="51" t="s">
        <v>9</v>
      </c>
      <c r="F1078" s="52"/>
      <c r="G1078" s="69">
        <v>66</v>
      </c>
      <c r="H1078" s="51">
        <f>IF(LEFT(E1078,2)="DH",1,IF(LEFT(E1078,2)="CA",2,IF(LEFT(E1078,2)="1B",3,IF(LEFT(E1078,2)="2B",4,IF(LEFT(E1078,2)="3B",5,IF(LEFT(E1078,2)="SS",6,IF(LEFT(E1078,2)="LF",7,IF(LEFT(E1078,2)="CF",8,IF(LEFT(E1078,2)="RF",9,IF(LEFT(E1078,2)="SP",10,IF(LEFT(E1078,2)="RP",11,12)))))))))))</f>
        <v>6</v>
      </c>
      <c r="I1078" s="53">
        <f>IF($G1078="NC","NC",IF(OR(LEFT(E1078,2)="RP",LEFT(E1078,2)="SP"),ROUNDDOWN($G1078*1.05,0)+IF($G1078*1.05-ROUNDDOWN($G1078*1.05,0)&gt;=2/3,2/3,IF($G1078*1.05-ROUNDDOWN($G1078*1.05,0)&gt;=1/3,1/3,0)),ROUNDDOWN($G1078*1.05,0)))</f>
        <v>69</v>
      </c>
      <c r="J1078" s="56"/>
      <c r="K1078" s="48"/>
      <c r="L1078" s="50"/>
      <c r="O1078" s="46" t="str">
        <f>D1078</f>
        <v>CHA</v>
      </c>
    </row>
    <row r="1079" spans="1:16" x14ac:dyDescent="0.2">
      <c r="A1079" s="55"/>
      <c r="B1079" s="55">
        <v>24597</v>
      </c>
      <c r="C1079" s="13" t="s">
        <v>1521</v>
      </c>
      <c r="D1079" s="76" t="str">
        <f>P1079</f>
        <v>TEA/ATN</v>
      </c>
      <c r="E1079" s="51" t="s">
        <v>9</v>
      </c>
      <c r="F1079" s="48"/>
      <c r="G1079" s="69">
        <v>9</v>
      </c>
      <c r="H1079" s="51">
        <f>IF(LEFT(E1079,2)="DH",1,IF(LEFT(E1079,2)="CA",2,IF(LEFT(E1079,2)="1B",3,IF(LEFT(E1079,2)="2B",4,IF(LEFT(E1079,2)="3B",5,IF(LEFT(E1079,2)="SS",6,IF(LEFT(E1079,2)="LF",7,IF(LEFT(E1079,2)="CF",8,IF(LEFT(E1079,2)="RF",9,IF(LEFT(E1079,2)="SP",10,IF(LEFT(E1079,2)="RP",11,12)))))))))))</f>
        <v>6</v>
      </c>
      <c r="I1079" s="53">
        <f>IF($G1079="NC","NC",IF(OR(LEFT(E1079,2)="RP",LEFT(E1079,2)="SP"),ROUNDDOWN($G1079*1.05,0)+IF($G1079*1.05-ROUNDDOWN($G1079*1.05,0)&gt;=2/3,2/3,IF($G1079*1.05-ROUNDDOWN($G1079*1.05,0)&gt;=1/3,1/3,0)),ROUNDDOWN($G1079*1.05,0)))</f>
        <v>9</v>
      </c>
      <c r="J1079" s="56"/>
      <c r="K1079" s="48"/>
      <c r="L1079" s="50"/>
      <c r="O1079" s="46" t="str">
        <f>D1079</f>
        <v>TEA/ATN</v>
      </c>
      <c r="P1079" s="46" t="s">
        <v>398</v>
      </c>
    </row>
    <row r="1080" spans="1:16" x14ac:dyDescent="0.2">
      <c r="A1080" s="44"/>
      <c r="B1080" s="55">
        <v>25524</v>
      </c>
      <c r="C1080" s="13" t="s">
        <v>1592</v>
      </c>
      <c r="D1080" s="84" t="s">
        <v>64</v>
      </c>
      <c r="E1080" s="47" t="s">
        <v>338</v>
      </c>
      <c r="F1080" s="48"/>
      <c r="G1080" s="69">
        <v>32</v>
      </c>
      <c r="H1080" s="47">
        <f>IF(LEFT(E1080,2)="DH",1,IF(LEFT(E1080,2)="CA",2,IF(LEFT(E1080,2)="1B",3,IF(LEFT(E1080,2)="2B",4,IF(LEFT(E1080,2)="3B",5,IF(LEFT(E1080,2)="SS",6,IF(LEFT(E1080,2)="LF",7,IF(LEFT(E1080,2)="CF",8,IF(LEFT(E1080,2)="RF",9,IF(LEFT(E1080,2)="SP",10,IF(LEFT(E1080,2)="RP",11,12)))))))))))</f>
        <v>6</v>
      </c>
      <c r="I1080" s="53">
        <f>IF($G1080="NC","NC",IF(OR(LEFT(E1080,2)="RP",LEFT(E1080,2)="SP"),ROUNDDOWN($G1080*1.05,0)+IF($G1080*1.05-ROUNDDOWN($G1080*1.05,0)&gt;=2/3,2/3,IF($G1080*1.05-ROUNDDOWN($G1080*1.05,0)&gt;=1/3,1/3,0)),ROUNDDOWN($G1080*1.05,0)))</f>
        <v>33</v>
      </c>
      <c r="J1080" s="56"/>
      <c r="K1080" s="49"/>
      <c r="L1080" s="50"/>
      <c r="O1080" s="46" t="str">
        <f>D1080</f>
        <v>CON</v>
      </c>
    </row>
    <row r="1081" spans="1:16" x14ac:dyDescent="0.2">
      <c r="A1081" s="55"/>
      <c r="B1081" s="55">
        <v>28816</v>
      </c>
      <c r="C1081" s="13" t="s">
        <v>1848</v>
      </c>
      <c r="D1081" s="84" t="s">
        <v>7</v>
      </c>
      <c r="E1081" s="47" t="s">
        <v>9</v>
      </c>
      <c r="F1081" s="48"/>
      <c r="G1081" s="69">
        <v>42</v>
      </c>
      <c r="H1081" s="47">
        <f>IF(LEFT(E1081,2)="DH",1,IF(LEFT(E1081,2)="CA",2,IF(LEFT(E1081,2)="1B",3,IF(LEFT(E1081,2)="2B",4,IF(LEFT(E1081,2)="3B",5,IF(LEFT(E1081,2)="SS",6,IF(LEFT(E1081,2)="LF",7,IF(LEFT(E1081,2)="CF",8,IF(LEFT(E1081,2)="RF",9,IF(LEFT(E1081,2)="SP",10,IF(LEFT(E1081,2)="RP",11,12)))))))))))</f>
        <v>6</v>
      </c>
      <c r="I1081" s="53">
        <f>IF($G1081="NC","NC",IF(OR(LEFT(E1081,2)="RP",LEFT(E1081,2)="SP"),ROUNDDOWN($G1081*1.05,0)+IF($G1081*1.05-ROUNDDOWN($G1081*1.05,0)&gt;=2/3,2/3,IF($G1081*1.05-ROUNDDOWN($G1081*1.05,0)&gt;=1/3,1/3,0)),ROUNDDOWN($G1081*1.05,0)))</f>
        <v>44</v>
      </c>
      <c r="J1081" s="56"/>
      <c r="K1081" s="48"/>
      <c r="L1081" s="50"/>
      <c r="O1081" s="46" t="str">
        <f>D1081</f>
        <v>LAA</v>
      </c>
    </row>
    <row r="1082" spans="1:16" x14ac:dyDescent="0.2">
      <c r="A1082" s="55"/>
      <c r="B1082" s="55">
        <v>4940</v>
      </c>
      <c r="C1082" s="13" t="s">
        <v>552</v>
      </c>
      <c r="D1082" s="84" t="s">
        <v>11</v>
      </c>
      <c r="E1082" s="47" t="s">
        <v>10</v>
      </c>
      <c r="F1082" s="48"/>
      <c r="G1082" s="69">
        <v>85</v>
      </c>
      <c r="H1082" s="47">
        <f>IF(LEFT(E1082,2)="DH",1,IF(LEFT(E1082,2)="CA",2,IF(LEFT(E1082,2)="1B",3,IF(LEFT(E1082,2)="2B",4,IF(LEFT(E1082,2)="3B",5,IF(LEFT(E1082,2)="SS",6,IF(LEFT(E1082,2)="LF",7,IF(LEFT(E1082,2)="CF",8,IF(LEFT(E1082,2)="RF",9,IF(LEFT(E1082,2)="SP",10,IF(LEFT(E1082,2)="RP",11,12)))))))))))</f>
        <v>7</v>
      </c>
      <c r="I1082" s="53">
        <f>IF($G1082="NC","NC",IF(OR(LEFT(E1082,2)="RP",LEFT(E1082,2)="SP"),ROUNDDOWN($G1082*1.05,0)+IF($G1082*1.05-ROUNDDOWN($G1082*1.05,0)&gt;=2/3,2/3,IF($G1082*1.05-ROUNDDOWN($G1082*1.05,0)&gt;=1/3,1/3,0)),ROUNDDOWN($G1082*1.05,0)))</f>
        <v>89</v>
      </c>
      <c r="J1082" s="56"/>
      <c r="K1082" s="49"/>
      <c r="L1082" s="50"/>
      <c r="O1082" s="46" t="str">
        <f>D1082</f>
        <v>SDN</v>
      </c>
    </row>
    <row r="1083" spans="1:16" x14ac:dyDescent="0.2">
      <c r="A1083" s="55"/>
      <c r="B1083" s="55">
        <v>13757</v>
      </c>
      <c r="C1083" s="13" t="s">
        <v>738</v>
      </c>
      <c r="D1083" s="76" t="str">
        <f>P1083</f>
        <v>LAN/LAA</v>
      </c>
      <c r="E1083" s="47" t="s">
        <v>10</v>
      </c>
      <c r="F1083" s="48"/>
      <c r="G1083" s="69">
        <v>113</v>
      </c>
      <c r="H1083" s="47">
        <f>IF(LEFT(E1083,2)="DH",1,IF(LEFT(E1083,2)="CA",2,IF(LEFT(E1083,2)="1B",3,IF(LEFT(E1083,2)="2B",4,IF(LEFT(E1083,2)="3B",5,IF(LEFT(E1083,2)="SS",6,IF(LEFT(E1083,2)="LF",7,IF(LEFT(E1083,2)="CF",8,IF(LEFT(E1083,2)="RF",9,IF(LEFT(E1083,2)="SP",10,IF(LEFT(E1083,2)="RP",11,12)))))))))))</f>
        <v>7</v>
      </c>
      <c r="I1083" s="53">
        <f>IF($G1083="NC","NC",IF(OR(LEFT(E1083,2)="RP",LEFT(E1083,2)="SP"),ROUNDDOWN($G1083*1.05,0)+IF($G1083*1.05-ROUNDDOWN($G1083*1.05,0)&gt;=2/3,2/3,IF($G1083*1.05-ROUNDDOWN($G1083*1.05,0)&gt;=1/3,1/3,0)),ROUNDDOWN($G1083*1.05,0)))</f>
        <v>118</v>
      </c>
      <c r="J1083" s="56"/>
      <c r="K1083" s="49"/>
      <c r="L1083" s="50"/>
      <c r="O1083" s="46" t="str">
        <f>D1083</f>
        <v>LAN/LAA</v>
      </c>
      <c r="P1083" s="46" t="s">
        <v>389</v>
      </c>
    </row>
    <row r="1084" spans="1:16" x14ac:dyDescent="0.2">
      <c r="A1084" s="55"/>
      <c r="B1084" s="55">
        <v>17027</v>
      </c>
      <c r="C1084" s="13" t="s">
        <v>916</v>
      </c>
      <c r="D1084" s="84" t="s">
        <v>17</v>
      </c>
      <c r="E1084" s="47" t="s">
        <v>10</v>
      </c>
      <c r="F1084" s="48"/>
      <c r="G1084" s="69">
        <v>197</v>
      </c>
      <c r="H1084" s="47">
        <f>IF(LEFT(E1084,2)="DH",1,IF(LEFT(E1084,2)="CA",2,IF(LEFT(E1084,2)="1B",3,IF(LEFT(E1084,2)="2B",4,IF(LEFT(E1084,2)="3B",5,IF(LEFT(E1084,2)="SS",6,IF(LEFT(E1084,2)="LF",7,IF(LEFT(E1084,2)="CF",8,IF(LEFT(E1084,2)="RF",9,IF(LEFT(E1084,2)="SP",10,IF(LEFT(E1084,2)="RP",11,12)))))))))))</f>
        <v>7</v>
      </c>
      <c r="I1084" s="53">
        <f>IF($G1084="NC","NC",IF(OR(LEFT(E1084,2)="RP",LEFT(E1084,2)="SP"),ROUNDDOWN($G1084*1.05,0)+IF($G1084*1.05-ROUNDDOWN($G1084*1.05,0)&gt;=2/3,2/3,IF($G1084*1.05-ROUNDDOWN($G1084*1.05,0)&gt;=1/3,1/3,0)),ROUNDDOWN($G1084*1.05,0)))</f>
        <v>206</v>
      </c>
      <c r="J1084" s="56"/>
      <c r="K1084" s="49"/>
      <c r="L1084" s="50"/>
      <c r="O1084" s="46" t="str">
        <f>D1084</f>
        <v>ATN</v>
      </c>
    </row>
    <row r="1085" spans="1:16" x14ac:dyDescent="0.2">
      <c r="A1085" s="55"/>
      <c r="B1085" s="55">
        <v>17954</v>
      </c>
      <c r="C1085" s="13" t="s">
        <v>976</v>
      </c>
      <c r="D1085" s="84" t="s">
        <v>64</v>
      </c>
      <c r="E1085" s="47" t="s">
        <v>518</v>
      </c>
      <c r="F1085" s="48"/>
      <c r="G1085" s="69">
        <v>51</v>
      </c>
      <c r="H1085" s="47">
        <f>IF(LEFT(E1085,2)="DH",1,IF(LEFT(E1085,2)="CA",2,IF(LEFT(E1085,2)="1B",3,IF(LEFT(E1085,2)="2B",4,IF(LEFT(E1085,2)="3B",5,IF(LEFT(E1085,2)="SS",6,IF(LEFT(E1085,2)="LF",7,IF(LEFT(E1085,2)="CF",8,IF(LEFT(E1085,2)="RF",9,IF(LEFT(E1085,2)="SP",10,IF(LEFT(E1085,2)="RP",11,12)))))))))))</f>
        <v>7</v>
      </c>
      <c r="I1085" s="53">
        <f>IF($G1085="NC","NC",IF(OR(LEFT(E1085,2)="RP",LEFT(E1085,2)="SP"),ROUNDDOWN($G1085*1.05,0)+IF($G1085*1.05-ROUNDDOWN($G1085*1.05,0)&gt;=2/3,2/3,IF($G1085*1.05-ROUNDDOWN($G1085*1.05,0)&gt;=1/3,1/3,0)),ROUNDDOWN($G1085*1.05,0)))</f>
        <v>53</v>
      </c>
      <c r="J1085" s="56"/>
      <c r="K1085" s="48"/>
      <c r="L1085" s="50"/>
      <c r="O1085" s="46" t="str">
        <f>D1085</f>
        <v>CON</v>
      </c>
    </row>
    <row r="1086" spans="1:16" x14ac:dyDescent="0.2">
      <c r="A1086" s="55"/>
      <c r="B1086" s="55">
        <v>18171</v>
      </c>
      <c r="C1086" s="13" t="s">
        <v>997</v>
      </c>
      <c r="D1086" s="84" t="s">
        <v>69</v>
      </c>
      <c r="E1086" s="47" t="s">
        <v>10</v>
      </c>
      <c r="F1086" s="48"/>
      <c r="G1086" s="69">
        <v>65</v>
      </c>
      <c r="H1086" s="47">
        <f>IF(LEFT(E1086,2)="DH",1,IF(LEFT(E1086,2)="CA",2,IF(LEFT(E1086,2)="1B",3,IF(LEFT(E1086,2)="2B",4,IF(LEFT(E1086,2)="3B",5,IF(LEFT(E1086,2)="SS",6,IF(LEFT(E1086,2)="LF",7,IF(LEFT(E1086,2)="CF",8,IF(LEFT(E1086,2)="RF",9,IF(LEFT(E1086,2)="SP",10,IF(LEFT(E1086,2)="RP",11,12)))))))))))</f>
        <v>7</v>
      </c>
      <c r="I1086" s="53">
        <f>IF($G1086="NC","NC",IF(OR(LEFT(E1086,2)="RP",LEFT(E1086,2)="SP"),ROUNDDOWN($G1086*1.05,0)+IF($G1086*1.05-ROUNDDOWN($G1086*1.05,0)&gt;=2/3,2/3,IF($G1086*1.05-ROUNDDOWN($G1086*1.05,0)&gt;=1/3,1/3,0)),ROUNDDOWN($G1086*1.05,0)))</f>
        <v>68</v>
      </c>
      <c r="J1086" s="56"/>
      <c r="K1086" s="48"/>
      <c r="L1086" s="50"/>
      <c r="O1086" s="46" t="str">
        <f>D1086</f>
        <v>OAA</v>
      </c>
    </row>
    <row r="1087" spans="1:16" x14ac:dyDescent="0.2">
      <c r="A1087" s="55"/>
      <c r="B1087" s="55">
        <v>19262</v>
      </c>
      <c r="C1087" s="13" t="s">
        <v>1052</v>
      </c>
      <c r="D1087" s="76" t="str">
        <f>P1087</f>
        <v>ARN/CIN/SLN</v>
      </c>
      <c r="E1087" s="47" t="s">
        <v>10</v>
      </c>
      <c r="F1087" s="48"/>
      <c r="G1087" s="69">
        <v>77</v>
      </c>
      <c r="H1087" s="47">
        <f>IF(LEFT(E1087,2)="DH",1,IF(LEFT(E1087,2)="CA",2,IF(LEFT(E1087,2)="1B",3,IF(LEFT(E1087,2)="2B",4,IF(LEFT(E1087,2)="3B",5,IF(LEFT(E1087,2)="SS",6,IF(LEFT(E1087,2)="LF",7,IF(LEFT(E1087,2)="CF",8,IF(LEFT(E1087,2)="RF",9,IF(LEFT(E1087,2)="SP",10,IF(LEFT(E1087,2)="RP",11,12)))))))))))</f>
        <v>7</v>
      </c>
      <c r="I1087" s="53">
        <f>IF($G1087="NC","NC",IF(OR(LEFT(E1087,2)="RP",LEFT(E1087,2)="SP"),ROUNDDOWN($G1087*1.05,0)+IF($G1087*1.05-ROUNDDOWN($G1087*1.05,0)&gt;=2/3,2/3,IF($G1087*1.05-ROUNDDOWN($G1087*1.05,0)&gt;=1/3,1/3,0)),ROUNDDOWN($G1087*1.05,0)))</f>
        <v>80</v>
      </c>
      <c r="J1087" s="56"/>
      <c r="K1087" s="49"/>
      <c r="L1087" s="50"/>
      <c r="O1087" s="46" t="str">
        <f>D1087</f>
        <v>ARN/CIN/SLN</v>
      </c>
      <c r="P1087" s="46" t="s">
        <v>413</v>
      </c>
    </row>
    <row r="1088" spans="1:16" x14ac:dyDescent="0.2">
      <c r="A1088" s="55"/>
      <c r="B1088" s="55">
        <v>19358</v>
      </c>
      <c r="C1088" s="13" t="s">
        <v>1079</v>
      </c>
      <c r="D1088" s="84" t="s">
        <v>122</v>
      </c>
      <c r="E1088" s="47" t="s">
        <v>10</v>
      </c>
      <c r="F1088" s="48"/>
      <c r="G1088" s="69">
        <v>111</v>
      </c>
      <c r="H1088" s="47">
        <f>IF(LEFT(E1088,2)="DH",1,IF(LEFT(E1088,2)="CA",2,IF(LEFT(E1088,2)="1B",3,IF(LEFT(E1088,2)="2B",4,IF(LEFT(E1088,2)="3B",5,IF(LEFT(E1088,2)="SS",6,IF(LEFT(E1088,2)="LF",7,IF(LEFT(E1088,2)="CF",8,IF(LEFT(E1088,2)="RF",9,IF(LEFT(E1088,2)="SP",10,IF(LEFT(E1088,2)="RP",11,12)))))))))))</f>
        <v>7</v>
      </c>
      <c r="I1088" s="53">
        <f>IF($G1088="NC","NC",IF(OR(LEFT(E1088,2)="RP",LEFT(E1088,2)="SP"),ROUNDDOWN($G1088*1.05,0)+IF($G1088*1.05-ROUNDDOWN($G1088*1.05,0)&gt;=2/3,2/3,IF($G1088*1.05-ROUNDDOWN($G1088*1.05,0)&gt;=1/3,1/3,0)),ROUNDDOWN($G1088*1.05,0)))</f>
        <v>116</v>
      </c>
      <c r="J1088" s="56"/>
      <c r="K1088" s="49"/>
      <c r="L1088" s="50"/>
      <c r="O1088" s="46" t="str">
        <f>D1088</f>
        <v>PHN</v>
      </c>
    </row>
    <row r="1089" spans="1:16" x14ac:dyDescent="0.2">
      <c r="A1089" s="55"/>
      <c r="B1089" s="55">
        <v>19458</v>
      </c>
      <c r="C1089" s="13" t="s">
        <v>1097</v>
      </c>
      <c r="D1089" s="76" t="str">
        <f>P1089</f>
        <v>BAA/HOA</v>
      </c>
      <c r="E1089" s="51" t="s">
        <v>10</v>
      </c>
      <c r="F1089" s="52"/>
      <c r="G1089" s="69">
        <v>88</v>
      </c>
      <c r="H1089" s="51">
        <f>IF(LEFT(E1089,2)="DH",1,IF(LEFT(E1089,2)="CA",2,IF(LEFT(E1089,2)="1B",3,IF(LEFT(E1089,2)="2B",4,IF(LEFT(E1089,2)="3B",5,IF(LEFT(E1089,2)="SS",6,IF(LEFT(E1089,2)="LF",7,IF(LEFT(E1089,2)="CF",8,IF(LEFT(E1089,2)="RF",9,IF(LEFT(E1089,2)="SP",10,IF(LEFT(E1089,2)="RP",11,12)))))))))))</f>
        <v>7</v>
      </c>
      <c r="I1089" s="53">
        <f>IF($G1089="NC","NC",IF(OR(LEFT(E1089,2)="RP",LEFT(E1089,2)="SP"),ROUNDDOWN($G1089*1.05,0)+IF($G1089*1.05-ROUNDDOWN($G1089*1.05,0)&gt;=2/3,2/3,IF($G1089*1.05-ROUNDDOWN($G1089*1.05,0)&gt;=1/3,1/3,0)),ROUNDDOWN($G1089*1.05,0)))</f>
        <v>92</v>
      </c>
      <c r="J1089" s="56"/>
      <c r="K1089" s="48"/>
      <c r="L1089" s="50"/>
      <c r="O1089" s="46" t="str">
        <f>D1089</f>
        <v>BAA/HOA</v>
      </c>
      <c r="P1089" s="46" t="s">
        <v>395</v>
      </c>
    </row>
    <row r="1090" spans="1:16" x14ac:dyDescent="0.2">
      <c r="A1090" s="55"/>
      <c r="B1090" s="55">
        <v>19600</v>
      </c>
      <c r="C1090" s="13" t="s">
        <v>1114</v>
      </c>
      <c r="D1090" s="84" t="s">
        <v>17</v>
      </c>
      <c r="E1090" s="51" t="s">
        <v>10</v>
      </c>
      <c r="F1090" s="48"/>
      <c r="G1090" s="69">
        <v>47</v>
      </c>
      <c r="H1090" s="51">
        <f>IF(LEFT(E1090,2)="DH",1,IF(LEFT(E1090,2)="CA",2,IF(LEFT(E1090,2)="1B",3,IF(LEFT(E1090,2)="2B",4,IF(LEFT(E1090,2)="3B",5,IF(LEFT(E1090,2)="SS",6,IF(LEFT(E1090,2)="LF",7,IF(LEFT(E1090,2)="CF",8,IF(LEFT(E1090,2)="RF",9,IF(LEFT(E1090,2)="SP",10,IF(LEFT(E1090,2)="RP",11,12)))))))))))</f>
        <v>7</v>
      </c>
      <c r="I1090" s="53">
        <f>IF($G1090="NC","NC",IF(OR(LEFT(E1090,2)="RP",LEFT(E1090,2)="SP"),ROUNDDOWN($G1090*1.05,0)+IF($G1090*1.05-ROUNDDOWN($G1090*1.05,0)&gt;=2/3,2/3,IF($G1090*1.05-ROUNDDOWN($G1090*1.05,0)&gt;=1/3,1/3,0)),ROUNDDOWN($G1090*1.05,0)))</f>
        <v>49</v>
      </c>
      <c r="J1090" s="56"/>
      <c r="K1090" s="48"/>
      <c r="L1090" s="50"/>
      <c r="O1090" s="46" t="str">
        <f>D1090</f>
        <v>ATN</v>
      </c>
    </row>
    <row r="1091" spans="1:16" x14ac:dyDescent="0.2">
      <c r="A1091" s="55"/>
      <c r="B1091" s="55">
        <v>19779</v>
      </c>
      <c r="C1091" s="13" t="s">
        <v>1138</v>
      </c>
      <c r="D1091" s="84" t="s">
        <v>24</v>
      </c>
      <c r="E1091" s="47" t="s">
        <v>516</v>
      </c>
      <c r="F1091" s="48"/>
      <c r="G1091" s="69">
        <v>6</v>
      </c>
      <c r="H1091" s="47">
        <f>IF(LEFT(E1091,2)="DH",1,IF(LEFT(E1091,2)="CA",2,IF(LEFT(E1091,2)="1B",3,IF(LEFT(E1091,2)="2B",4,IF(LEFT(E1091,2)="3B",5,IF(LEFT(E1091,2)="SS",6,IF(LEFT(E1091,2)="LF",7,IF(LEFT(E1091,2)="CF",8,IF(LEFT(E1091,2)="RF",9,IF(LEFT(E1091,2)="SP",10,IF(LEFT(E1091,2)="RP",11,12)))))))))))</f>
        <v>7</v>
      </c>
      <c r="I1091" s="53">
        <f>IF($G1091="NC","NC",IF(OR(LEFT(E1091,2)="RP",LEFT(E1091,2)="SP"),ROUNDDOWN($G1091*1.05,0)+IF($G1091*1.05-ROUNDDOWN($G1091*1.05,0)&gt;=2/3,2/3,IF($G1091*1.05-ROUNDDOWN($G1091*1.05,0)&gt;=1/3,1/3,0)),ROUNDDOWN($G1091*1.05,0)))</f>
        <v>6</v>
      </c>
      <c r="J1091" s="56"/>
      <c r="K1091" s="49"/>
      <c r="L1091" s="50"/>
      <c r="O1091" s="46" t="str">
        <f>D1091</f>
        <v>KCA</v>
      </c>
    </row>
    <row r="1092" spans="1:16" x14ac:dyDescent="0.2">
      <c r="A1092" s="55"/>
      <c r="B1092" s="55">
        <v>20311</v>
      </c>
      <c r="C1092" s="13" t="s">
        <v>1220</v>
      </c>
      <c r="D1092" s="84" t="s">
        <v>63</v>
      </c>
      <c r="E1092" s="47" t="s">
        <v>10</v>
      </c>
      <c r="F1092" s="48"/>
      <c r="G1092" s="69">
        <v>12</v>
      </c>
      <c r="H1092" s="47">
        <f>IF(LEFT(E1092,2)="DH",1,IF(LEFT(E1092,2)="CA",2,IF(LEFT(E1092,2)="1B",3,IF(LEFT(E1092,2)="2B",4,IF(LEFT(E1092,2)="3B",5,IF(LEFT(E1092,2)="SS",6,IF(LEFT(E1092,2)="LF",7,IF(LEFT(E1092,2)="CF",8,IF(LEFT(E1092,2)="RF",9,IF(LEFT(E1092,2)="SP",10,IF(LEFT(E1092,2)="RP",11,12)))))))))))</f>
        <v>7</v>
      </c>
      <c r="I1092" s="53">
        <f>IF($G1092="NC","NC",IF(OR(LEFT(E1092,2)="RP",LEFT(E1092,2)="SP"),ROUNDDOWN($G1092*1.05,0)+IF($G1092*1.05-ROUNDDOWN($G1092*1.05,0)&gt;=2/3,2/3,IF($G1092*1.05-ROUNDDOWN($G1092*1.05,0)&gt;=1/3,1/3,0)),ROUNDDOWN($G1092*1.05,0)))</f>
        <v>12</v>
      </c>
      <c r="J1092" s="56"/>
      <c r="K1092" s="49"/>
      <c r="L1092" s="50"/>
      <c r="O1092" s="46" t="str">
        <f>D1092</f>
        <v>CHA</v>
      </c>
    </row>
    <row r="1093" spans="1:16" x14ac:dyDescent="0.2">
      <c r="A1093" s="55"/>
      <c r="B1093" s="55">
        <v>20970</v>
      </c>
      <c r="C1093" s="13" t="s">
        <v>1265</v>
      </c>
      <c r="D1093" s="84" t="s">
        <v>11</v>
      </c>
      <c r="E1093" s="47" t="s">
        <v>10</v>
      </c>
      <c r="F1093" s="47"/>
      <c r="G1093" s="69">
        <v>59</v>
      </c>
      <c r="H1093" s="47">
        <f>IF(LEFT(E1093,2)="DH",1,IF(LEFT(E1093,2)="CA",2,IF(LEFT(E1093,2)="1B",3,IF(LEFT(E1093,2)="2B",4,IF(LEFT(E1093,2)="3B",5,IF(LEFT(E1093,2)="SS",6,IF(LEFT(E1093,2)="LF",7,IF(LEFT(E1093,2)="CF",8,IF(LEFT(E1093,2)="RF",9,IF(LEFT(E1093,2)="SP",10,IF(LEFT(E1093,2)="RP",11,12)))))))))))</f>
        <v>7</v>
      </c>
      <c r="I1093" s="53">
        <f>IF($G1093="NC","NC",IF(OR(LEFT(E1093,2)="RP",LEFT(E1093,2)="SP"),ROUNDDOWN($G1093*1.05,0)+IF($G1093*1.05-ROUNDDOWN($G1093*1.05,0)&gt;=2/3,2/3,IF($G1093*1.05-ROUNDDOWN($G1093*1.05,0)&gt;=1/3,1/3,0)),ROUNDDOWN($G1093*1.05,0)))</f>
        <v>61</v>
      </c>
      <c r="J1093" s="56"/>
      <c r="K1093" s="49"/>
      <c r="L1093" s="50"/>
      <c r="O1093" s="46" t="str">
        <f>D1093</f>
        <v>SDN</v>
      </c>
    </row>
    <row r="1094" spans="1:16" x14ac:dyDescent="0.2">
      <c r="A1094" s="55"/>
      <c r="B1094" s="55">
        <v>21780</v>
      </c>
      <c r="C1094" s="13" t="s">
        <v>1340</v>
      </c>
      <c r="D1094" s="84" t="s">
        <v>70</v>
      </c>
      <c r="E1094" s="51" t="s">
        <v>105</v>
      </c>
      <c r="F1094" s="48"/>
      <c r="G1094" s="69">
        <v>21</v>
      </c>
      <c r="H1094" s="51">
        <f>IF(LEFT(E1094,2)="DH",1,IF(LEFT(E1094,2)="CA",2,IF(LEFT(E1094,2)="1B",3,IF(LEFT(E1094,2)="2B",4,IF(LEFT(E1094,2)="3B",5,IF(LEFT(E1094,2)="SS",6,IF(LEFT(E1094,2)="LF",7,IF(LEFT(E1094,2)="CF",8,IF(LEFT(E1094,2)="RF",9,IF(LEFT(E1094,2)="SP",10,IF(LEFT(E1094,2)="RP",11,12)))))))))))</f>
        <v>7</v>
      </c>
      <c r="I1094" s="53">
        <f>IF($G1094="NC","NC",IF(OR(LEFT(E1094,2)="RP",LEFT(E1094,2)="SP"),ROUNDDOWN($G1094*1.05,0)+IF($G1094*1.05-ROUNDDOWN($G1094*1.05,0)&gt;=2/3,2/3,IF($G1094*1.05-ROUNDDOWN($G1094*1.05,0)&gt;=1/3,1/3,0)),ROUNDDOWN($G1094*1.05,0)))</f>
        <v>22</v>
      </c>
      <c r="J1094" s="56"/>
      <c r="K1094" s="48"/>
      <c r="L1094" s="50"/>
      <c r="O1094" s="46" t="str">
        <f>D1094</f>
        <v>LAN</v>
      </c>
    </row>
    <row r="1095" spans="1:16" x14ac:dyDescent="0.2">
      <c r="A1095" s="55"/>
      <c r="B1095" s="55">
        <v>22168</v>
      </c>
      <c r="C1095" s="13" t="s">
        <v>1362</v>
      </c>
      <c r="D1095" s="84" t="s">
        <v>66</v>
      </c>
      <c r="E1095" s="47" t="s">
        <v>105</v>
      </c>
      <c r="F1095" s="48"/>
      <c r="G1095" s="69">
        <v>17</v>
      </c>
      <c r="H1095" s="47">
        <f>IF(LEFT(E1095,2)="DH",1,IF(LEFT(E1095,2)="CA",2,IF(LEFT(E1095,2)="1B",3,IF(LEFT(E1095,2)="2B",4,IF(LEFT(E1095,2)="3B",5,IF(LEFT(E1095,2)="SS",6,IF(LEFT(E1095,2)="LF",7,IF(LEFT(E1095,2)="CF",8,IF(LEFT(E1095,2)="RF",9,IF(LEFT(E1095,2)="SP",10,IF(LEFT(E1095,2)="RP",11,12)))))))))))</f>
        <v>7</v>
      </c>
      <c r="I1095" s="53">
        <f>IF($G1095="NC","NC",IF(OR(LEFT(E1095,2)="RP",LEFT(E1095,2)="SP"),ROUNDDOWN($G1095*1.05,0)+IF($G1095*1.05-ROUNDDOWN($G1095*1.05,0)&gt;=2/3,2/3,IF($G1095*1.05-ROUNDDOWN($G1095*1.05,0)&gt;=1/3,1/3,0)),ROUNDDOWN($G1095*1.05,0)))</f>
        <v>17</v>
      </c>
      <c r="J1095" s="56"/>
      <c r="K1095" s="48"/>
      <c r="L1095" s="50"/>
      <c r="O1095" s="46" t="str">
        <f>D1095</f>
        <v>DEA</v>
      </c>
    </row>
    <row r="1096" spans="1:16" x14ac:dyDescent="0.2">
      <c r="A1096" s="55"/>
      <c r="B1096" s="55">
        <v>22197</v>
      </c>
      <c r="C1096" s="13" t="s">
        <v>1370</v>
      </c>
      <c r="D1096" s="84" t="s">
        <v>24</v>
      </c>
      <c r="E1096" s="47" t="s">
        <v>10</v>
      </c>
      <c r="F1096" s="48"/>
      <c r="G1096" s="69">
        <v>60</v>
      </c>
      <c r="H1096" s="47">
        <f>IF(LEFT(E1096,2)="DH",1,IF(LEFT(E1096,2)="CA",2,IF(LEFT(E1096,2)="1B",3,IF(LEFT(E1096,2)="2B",4,IF(LEFT(E1096,2)="3B",5,IF(LEFT(E1096,2)="SS",6,IF(LEFT(E1096,2)="LF",7,IF(LEFT(E1096,2)="CF",8,IF(LEFT(E1096,2)="RF",9,IF(LEFT(E1096,2)="SP",10,IF(LEFT(E1096,2)="RP",11,12)))))))))))</f>
        <v>7</v>
      </c>
      <c r="I1096" s="53">
        <f>IF($G1096="NC","NC",IF(OR(LEFT(E1096,2)="RP",LEFT(E1096,2)="SP"),ROUNDDOWN($G1096*1.05,0)+IF($G1096*1.05-ROUNDDOWN($G1096*1.05,0)&gt;=2/3,2/3,IF($G1096*1.05-ROUNDDOWN($G1096*1.05,0)&gt;=1/3,1/3,0)),ROUNDDOWN($G1096*1.05,0)))</f>
        <v>63</v>
      </c>
      <c r="J1096" s="56"/>
      <c r="K1096" s="48"/>
      <c r="L1096" s="50"/>
      <c r="O1096" s="46" t="str">
        <f>D1096</f>
        <v>KCA</v>
      </c>
    </row>
    <row r="1097" spans="1:16" x14ac:dyDescent="0.2">
      <c r="A1097" s="55"/>
      <c r="B1097" s="55">
        <v>22566</v>
      </c>
      <c r="C1097" s="13" t="s">
        <v>1413</v>
      </c>
      <c r="D1097" s="84" t="s">
        <v>11</v>
      </c>
      <c r="E1097" s="47" t="s">
        <v>10</v>
      </c>
      <c r="F1097" s="48"/>
      <c r="G1097" s="69">
        <v>14</v>
      </c>
      <c r="H1097" s="47">
        <f>IF(LEFT(E1097,2)="DH",1,IF(LEFT(E1097,2)="CA",2,IF(LEFT(E1097,2)="1B",3,IF(LEFT(E1097,2)="2B",4,IF(LEFT(E1097,2)="3B",5,IF(LEFT(E1097,2)="SS",6,IF(LEFT(E1097,2)="LF",7,IF(LEFT(E1097,2)="CF",8,IF(LEFT(E1097,2)="RF",9,IF(LEFT(E1097,2)="SP",10,IF(LEFT(E1097,2)="RP",11,12)))))))))))</f>
        <v>7</v>
      </c>
      <c r="I1097" s="53">
        <f>IF($G1097="NC","NC",IF(OR(LEFT(E1097,2)="RP",LEFT(E1097,2)="SP"),ROUNDDOWN($G1097*1.05,0)+IF($G1097*1.05-ROUNDDOWN($G1097*1.05,0)&gt;=2/3,2/3,IF($G1097*1.05-ROUNDDOWN($G1097*1.05,0)&gt;=1/3,1/3,0)),ROUNDDOWN($G1097*1.05,0)))</f>
        <v>14</v>
      </c>
      <c r="J1097" s="56"/>
      <c r="K1097" s="49"/>
      <c r="L1097" s="50"/>
      <c r="O1097" s="46" t="str">
        <f>D1097</f>
        <v>SDN</v>
      </c>
    </row>
    <row r="1098" spans="1:16" x14ac:dyDescent="0.2">
      <c r="A1098" s="55"/>
      <c r="B1098" s="55">
        <v>23818</v>
      </c>
      <c r="C1098" s="13" t="s">
        <v>1491</v>
      </c>
      <c r="D1098" s="84" t="s">
        <v>5</v>
      </c>
      <c r="E1098" s="47" t="s">
        <v>516</v>
      </c>
      <c r="F1098" s="48"/>
      <c r="G1098" s="69">
        <v>20</v>
      </c>
      <c r="H1098" s="47">
        <f>IF(LEFT(E1098,2)="DH",1,IF(LEFT(E1098,2)="CA",2,IF(LEFT(E1098,2)="1B",3,IF(LEFT(E1098,2)="2B",4,IF(LEFT(E1098,2)="3B",5,IF(LEFT(E1098,2)="SS",6,IF(LEFT(E1098,2)="LF",7,IF(LEFT(E1098,2)="CF",8,IF(LEFT(E1098,2)="RF",9,IF(LEFT(E1098,2)="SP",10,IF(LEFT(E1098,2)="RP",11,12)))))))))))</f>
        <v>7</v>
      </c>
      <c r="I1098" s="53">
        <f>IF($G1098="NC","NC",IF(OR(LEFT(E1098,2)="RP",LEFT(E1098,2)="SP"),ROUNDDOWN($G1098*1.05,0)+IF($G1098*1.05-ROUNDDOWN($G1098*1.05,0)&gt;=2/3,2/3,IF($G1098*1.05-ROUNDDOWN($G1098*1.05,0)&gt;=1/3,1/3,0)),ROUNDDOWN($G1098*1.05,0)))</f>
        <v>21</v>
      </c>
      <c r="J1098" s="56"/>
      <c r="K1098" s="49"/>
      <c r="L1098" s="50"/>
      <c r="O1098" s="46" t="str">
        <f>D1098</f>
        <v>PIN</v>
      </c>
    </row>
    <row r="1099" spans="1:16" x14ac:dyDescent="0.2">
      <c r="A1099" s="55"/>
      <c r="B1099" s="55">
        <v>24589</v>
      </c>
      <c r="C1099" s="13" t="s">
        <v>1518</v>
      </c>
      <c r="D1099" s="84" t="s">
        <v>73</v>
      </c>
      <c r="E1099" s="47" t="s">
        <v>132</v>
      </c>
      <c r="F1099" s="48"/>
      <c r="G1099" s="69">
        <v>42</v>
      </c>
      <c r="H1099" s="47">
        <f>IF(LEFT(E1099,2)="DH",1,IF(LEFT(E1099,2)="CA",2,IF(LEFT(E1099,2)="1B",3,IF(LEFT(E1099,2)="2B",4,IF(LEFT(E1099,2)="3B",5,IF(LEFT(E1099,2)="SS",6,IF(LEFT(E1099,2)="LF",7,IF(LEFT(E1099,2)="CF",8,IF(LEFT(E1099,2)="RF",9,IF(LEFT(E1099,2)="SP",10,IF(LEFT(E1099,2)="RP",11,12)))))))))))</f>
        <v>7</v>
      </c>
      <c r="I1099" s="53">
        <f>IF($G1099="NC","NC",IF(OR(LEFT(E1099,2)="RP",LEFT(E1099,2)="SP"),ROUNDDOWN($G1099*1.05,0)+IF($G1099*1.05-ROUNDDOWN($G1099*1.05,0)&gt;=2/3,2/3,IF($G1099*1.05-ROUNDDOWN($G1099*1.05,0)&gt;=1/3,1/3,0)),ROUNDDOWN($G1099*1.05,0)))</f>
        <v>44</v>
      </c>
      <c r="J1099" s="56"/>
      <c r="K1099" s="49"/>
      <c r="L1099" s="50"/>
      <c r="O1099" s="46" t="str">
        <f>D1099</f>
        <v>TBA</v>
      </c>
    </row>
    <row r="1100" spans="1:16" x14ac:dyDescent="0.2">
      <c r="A1100" s="55"/>
      <c r="B1100" s="55">
        <v>25183</v>
      </c>
      <c r="C1100" s="13" t="s">
        <v>1567</v>
      </c>
      <c r="D1100" s="76" t="str">
        <f>P1100</f>
        <v>OAA/MLN</v>
      </c>
      <c r="E1100" s="47" t="s">
        <v>10</v>
      </c>
      <c r="F1100" s="48"/>
      <c r="G1100" s="69">
        <v>17</v>
      </c>
      <c r="H1100" s="47">
        <f>IF(LEFT(E1100,2)="DH",1,IF(LEFT(E1100,2)="CA",2,IF(LEFT(E1100,2)="1B",3,IF(LEFT(E1100,2)="2B",4,IF(LEFT(E1100,2)="3B",5,IF(LEFT(E1100,2)="SS",6,IF(LEFT(E1100,2)="LF",7,IF(LEFT(E1100,2)="CF",8,IF(LEFT(E1100,2)="RF",9,IF(LEFT(E1100,2)="SP",10,IF(LEFT(E1100,2)="RP",11,12)))))))))))</f>
        <v>7</v>
      </c>
      <c r="I1100" s="53">
        <f>IF($G1100="NC","NC",IF(OR(LEFT(E1100,2)="RP",LEFT(E1100,2)="SP"),ROUNDDOWN($G1100*1.05,0)+IF($G1100*1.05-ROUNDDOWN($G1100*1.05,0)&gt;=2/3,2/3,IF($G1100*1.05-ROUNDDOWN($G1100*1.05,0)&gt;=1/3,1/3,0)),ROUNDDOWN($G1100*1.05,0)))</f>
        <v>17</v>
      </c>
      <c r="J1100" s="56"/>
      <c r="K1100" s="49"/>
      <c r="L1100" s="50"/>
      <c r="O1100" s="46" t="str">
        <f>D1100</f>
        <v>OAA/MLN</v>
      </c>
      <c r="P1100" s="46" t="s">
        <v>404</v>
      </c>
    </row>
    <row r="1101" spans="1:16" x14ac:dyDescent="0.2">
      <c r="A1101" s="55"/>
      <c r="B1101" s="55">
        <v>25467</v>
      </c>
      <c r="C1101" s="13" t="s">
        <v>1584</v>
      </c>
      <c r="D1101" s="76" t="str">
        <f>P1101</f>
        <v>TOA/CHA</v>
      </c>
      <c r="E1101" s="47" t="s">
        <v>10</v>
      </c>
      <c r="F1101" s="48"/>
      <c r="G1101" s="69">
        <v>70</v>
      </c>
      <c r="H1101" s="47">
        <f>IF(LEFT(E1101,2)="DH",1,IF(LEFT(E1101,2)="CA",2,IF(LEFT(E1101,2)="1B",3,IF(LEFT(E1101,2)="2B",4,IF(LEFT(E1101,2)="3B",5,IF(LEFT(E1101,2)="SS",6,IF(LEFT(E1101,2)="LF",7,IF(LEFT(E1101,2)="CF",8,IF(LEFT(E1101,2)="RF",9,IF(LEFT(E1101,2)="SP",10,IF(LEFT(E1101,2)="RP",11,12)))))))))))</f>
        <v>7</v>
      </c>
      <c r="I1101" s="53">
        <f>IF($G1101="NC","NC",IF(OR(LEFT(E1101,2)="RP",LEFT(E1101,2)="SP"),ROUNDDOWN($G1101*1.05,0)+IF($G1101*1.05-ROUNDDOWN($G1101*1.05,0)&gt;=2/3,2/3,IF($G1101*1.05-ROUNDDOWN($G1101*1.05,0)&gt;=1/3,1/3,0)),ROUNDDOWN($G1101*1.05,0)))</f>
        <v>73</v>
      </c>
      <c r="J1101" s="56"/>
      <c r="K1101" s="48"/>
      <c r="L1101" s="50"/>
      <c r="O1101" s="46" t="str">
        <f>D1101</f>
        <v>TOA/CHA</v>
      </c>
      <c r="P1101" s="46" t="s">
        <v>512</v>
      </c>
    </row>
    <row r="1102" spans="1:16" x14ac:dyDescent="0.2">
      <c r="A1102" s="55"/>
      <c r="B1102" s="55">
        <v>25705</v>
      </c>
      <c r="C1102" s="13" t="s">
        <v>1615</v>
      </c>
      <c r="D1102" s="84" t="s">
        <v>16</v>
      </c>
      <c r="E1102" s="47" t="s">
        <v>10</v>
      </c>
      <c r="F1102" s="47"/>
      <c r="G1102" s="69">
        <v>40</v>
      </c>
      <c r="H1102" s="47">
        <f>IF(LEFT(E1102,2)="DH",1,IF(LEFT(E1102,2)="CA",2,IF(LEFT(E1102,2)="1B",3,IF(LEFT(E1102,2)="2B",4,IF(LEFT(E1102,2)="3B",5,IF(LEFT(E1102,2)="SS",6,IF(LEFT(E1102,2)="LF",7,IF(LEFT(E1102,2)="CF",8,IF(LEFT(E1102,2)="RF",9,IF(LEFT(E1102,2)="SP",10,IF(LEFT(E1102,2)="RP",11,12)))))))))))</f>
        <v>7</v>
      </c>
      <c r="I1102" s="53">
        <f>IF($G1102="NC","NC",IF(OR(LEFT(E1102,2)="RP",LEFT(E1102,2)="SP"),ROUNDDOWN($G1102*1.05,0)+IF($G1102*1.05-ROUNDDOWN($G1102*1.05,0)&gt;=2/3,2/3,IF($G1102*1.05-ROUNDDOWN($G1102*1.05,0)&gt;=1/3,1/3,0)),ROUNDDOWN($G1102*1.05,0)))</f>
        <v>42</v>
      </c>
      <c r="J1102" s="56"/>
      <c r="K1102" s="49"/>
      <c r="L1102" s="50"/>
      <c r="O1102" s="46" t="str">
        <f>D1102</f>
        <v>TEA</v>
      </c>
    </row>
    <row r="1103" spans="1:16" x14ac:dyDescent="0.2">
      <c r="A1103" s="55"/>
      <c r="B1103" s="55">
        <v>25999</v>
      </c>
      <c r="C1103" s="13" t="s">
        <v>1649</v>
      </c>
      <c r="D1103" s="84" t="s">
        <v>140</v>
      </c>
      <c r="E1103" s="51" t="s">
        <v>105</v>
      </c>
      <c r="F1103" s="52"/>
      <c r="G1103" s="69">
        <v>32</v>
      </c>
      <c r="H1103" s="51">
        <f>IF(LEFT(E1103,2)="DH",1,IF(LEFT(E1103,2)="CA",2,IF(LEFT(E1103,2)="1B",3,IF(LEFT(E1103,2)="2B",4,IF(LEFT(E1103,2)="3B",5,IF(LEFT(E1103,2)="SS",6,IF(LEFT(E1103,2)="LF",7,IF(LEFT(E1103,2)="CF",8,IF(LEFT(E1103,2)="RF",9,IF(LEFT(E1103,2)="SP",10,IF(LEFT(E1103,2)="RP",11,12)))))))))))</f>
        <v>7</v>
      </c>
      <c r="I1103" s="53">
        <f>IF($G1103="NC","NC",IF(OR(LEFT(E1103,2)="RP",LEFT(E1103,2)="SP"),ROUNDDOWN($G1103*1.05,0)+IF($G1103*1.05-ROUNDDOWN($G1103*1.05,0)&gt;=2/3,2/3,IF($G1103*1.05-ROUNDDOWN($G1103*1.05,0)&gt;=1/3,1/3,0)),ROUNDDOWN($G1103*1.05,0)))</f>
        <v>33</v>
      </c>
      <c r="J1103" s="56"/>
      <c r="K1103" s="48"/>
      <c r="L1103" s="50"/>
      <c r="O1103" s="46" t="str">
        <f>D1103</f>
        <v>MMN</v>
      </c>
    </row>
    <row r="1104" spans="1:16" x14ac:dyDescent="0.2">
      <c r="A1104" s="55"/>
      <c r="B1104" s="55">
        <v>27497</v>
      </c>
      <c r="C1104" s="13" t="s">
        <v>1757</v>
      </c>
      <c r="D1104" s="84" t="s">
        <v>71</v>
      </c>
      <c r="E1104" s="51" t="s">
        <v>132</v>
      </c>
      <c r="F1104" s="48"/>
      <c r="G1104" s="69">
        <v>6</v>
      </c>
      <c r="H1104" s="51">
        <f>IF(LEFT(E1104,2)="DH",1,IF(LEFT(E1104,2)="CA",2,IF(LEFT(E1104,2)="1B",3,IF(LEFT(E1104,2)="2B",4,IF(LEFT(E1104,2)="3B",5,IF(LEFT(E1104,2)="SS",6,IF(LEFT(E1104,2)="LF",7,IF(LEFT(E1104,2)="CF",8,IF(LEFT(E1104,2)="RF",9,IF(LEFT(E1104,2)="SP",10,IF(LEFT(E1104,2)="RP",11,12)))))))))))</f>
        <v>7</v>
      </c>
      <c r="I1104" s="53">
        <f>IF($G1104="NC","NC",IF(OR(LEFT(E1104,2)="RP",LEFT(E1104,2)="SP"),ROUNDDOWN($G1104*1.05,0)+IF($G1104*1.05-ROUNDDOWN($G1104*1.05,0)&gt;=2/3,2/3,IF($G1104*1.05-ROUNDDOWN($G1104*1.05,0)&gt;=1/3,1/3,0)),ROUNDDOWN($G1104*1.05,0)))</f>
        <v>6</v>
      </c>
      <c r="J1104" s="56"/>
      <c r="K1104" s="48"/>
      <c r="L1104" s="50"/>
      <c r="O1104" s="46" t="str">
        <f>D1104</f>
        <v>CIN</v>
      </c>
    </row>
    <row r="1105" spans="1:15" x14ac:dyDescent="0.2">
      <c r="A1105" s="55"/>
      <c r="B1105" s="55">
        <v>27599</v>
      </c>
      <c r="C1105" s="13" t="s">
        <v>1780</v>
      </c>
      <c r="D1105" s="84" t="s">
        <v>71</v>
      </c>
      <c r="E1105" s="51" t="s">
        <v>10</v>
      </c>
      <c r="F1105" s="52"/>
      <c r="G1105" s="69">
        <v>12</v>
      </c>
      <c r="H1105" s="51">
        <f>IF(LEFT(E1105,2)="DH",1,IF(LEFT(E1105,2)="CA",2,IF(LEFT(E1105,2)="1B",3,IF(LEFT(E1105,2)="2B",4,IF(LEFT(E1105,2)="3B",5,IF(LEFT(E1105,2)="SS",6,IF(LEFT(E1105,2)="LF",7,IF(LEFT(E1105,2)="CF",8,IF(LEFT(E1105,2)="RF",9,IF(LEFT(E1105,2)="SP",10,IF(LEFT(E1105,2)="RP",11,12)))))))))))</f>
        <v>7</v>
      </c>
      <c r="I1105" s="53">
        <f>IF($G1105="NC","NC",IF(OR(LEFT(E1105,2)="RP",LEFT(E1105,2)="SP"),ROUNDDOWN($G1105*1.05,0)+IF($G1105*1.05-ROUNDDOWN($G1105*1.05,0)&gt;=2/3,2/3,IF($G1105*1.05-ROUNDDOWN($G1105*1.05,0)&gt;=1/3,1/3,0)),ROUNDDOWN($G1105*1.05,0)))</f>
        <v>12</v>
      </c>
      <c r="J1105" s="56"/>
      <c r="K1105" s="48"/>
      <c r="L1105" s="50"/>
      <c r="O1105" s="46" t="str">
        <f>D1105</f>
        <v>CIN</v>
      </c>
    </row>
    <row r="1106" spans="1:15" x14ac:dyDescent="0.2">
      <c r="A1106" s="55"/>
      <c r="B1106" s="55">
        <v>27630</v>
      </c>
      <c r="C1106" s="13" t="s">
        <v>1783</v>
      </c>
      <c r="D1106" s="84" t="s">
        <v>24</v>
      </c>
      <c r="E1106" s="47" t="s">
        <v>341</v>
      </c>
      <c r="F1106" s="48"/>
      <c r="G1106" s="69">
        <v>168</v>
      </c>
      <c r="H1106" s="47">
        <f>IF(LEFT(E1106,2)="DH",1,IF(LEFT(E1106,2)="CA",2,IF(LEFT(E1106,2)="1B",3,IF(LEFT(E1106,2)="2B",4,IF(LEFT(E1106,2)="3B",5,IF(LEFT(E1106,2)="SS",6,IF(LEFT(E1106,2)="LF",7,IF(LEFT(E1106,2)="CF",8,IF(LEFT(E1106,2)="RF",9,IF(LEFT(E1106,2)="SP",10,IF(LEFT(E1106,2)="RP",11,12)))))))))))</f>
        <v>7</v>
      </c>
      <c r="I1106" s="53">
        <f>IF($G1106="NC","NC",IF(OR(LEFT(E1106,2)="RP",LEFT(E1106,2)="SP"),ROUNDDOWN($G1106*1.05,0)+IF($G1106*1.05-ROUNDDOWN($G1106*1.05,0)&gt;=2/3,2/3,IF($G1106*1.05-ROUNDDOWN($G1106*1.05,0)&gt;=1/3,1/3,0)),ROUNDDOWN($G1106*1.05,0)))</f>
        <v>176</v>
      </c>
      <c r="J1106" s="56"/>
      <c r="K1106" s="49"/>
      <c r="L1106" s="50"/>
      <c r="O1106" s="46" t="str">
        <f>D1106</f>
        <v>KCA</v>
      </c>
    </row>
    <row r="1107" spans="1:15" x14ac:dyDescent="0.2">
      <c r="A1107" s="55"/>
      <c r="B1107" s="55">
        <v>28142</v>
      </c>
      <c r="C1107" s="13" t="s">
        <v>1841</v>
      </c>
      <c r="D1107" s="84" t="s">
        <v>25</v>
      </c>
      <c r="E1107" s="47" t="s">
        <v>105</v>
      </c>
      <c r="F1107" s="48"/>
      <c r="G1107" s="69">
        <v>7</v>
      </c>
      <c r="H1107" s="47">
        <f>IF(LEFT(E1107,2)="DH",1,IF(LEFT(E1107,2)="CA",2,IF(LEFT(E1107,2)="1B",3,IF(LEFT(E1107,2)="2B",4,IF(LEFT(E1107,2)="3B",5,IF(LEFT(E1107,2)="SS",6,IF(LEFT(E1107,2)="LF",7,IF(LEFT(E1107,2)="CF",8,IF(LEFT(E1107,2)="RF",9,IF(LEFT(E1107,2)="SP",10,IF(LEFT(E1107,2)="RP",11,12)))))))))))</f>
        <v>7</v>
      </c>
      <c r="I1107" s="53">
        <f>IF($G1107="NC","NC",IF(OR(LEFT(E1107,2)="RP",LEFT(E1107,2)="SP"),ROUNDDOWN($G1107*1.05,0)+IF($G1107*1.05-ROUNDDOWN($G1107*1.05,0)&gt;=2/3,2/3,IF($G1107*1.05-ROUNDDOWN($G1107*1.05,0)&gt;=1/3,1/3,0)),ROUNDDOWN($G1107*1.05,0)))</f>
        <v>7</v>
      </c>
      <c r="J1107" s="56"/>
      <c r="K1107" s="49"/>
      <c r="L1107" s="50"/>
      <c r="O1107" s="46" t="str">
        <f>D1107</f>
        <v>BOA</v>
      </c>
    </row>
    <row r="1108" spans="1:15" x14ac:dyDescent="0.2">
      <c r="A1108" s="55"/>
      <c r="B1108" s="55">
        <v>28344</v>
      </c>
      <c r="C1108" s="13" t="s">
        <v>1845</v>
      </c>
      <c r="D1108" s="84" t="s">
        <v>5</v>
      </c>
      <c r="E1108" s="47" t="s">
        <v>132</v>
      </c>
      <c r="F1108" s="48"/>
      <c r="G1108" s="69">
        <v>7</v>
      </c>
      <c r="H1108" s="47">
        <f>IF(LEFT(E1108,2)="DH",1,IF(LEFT(E1108,2)="CA",2,IF(LEFT(E1108,2)="1B",3,IF(LEFT(E1108,2)="2B",4,IF(LEFT(E1108,2)="3B",5,IF(LEFT(E1108,2)="SS",6,IF(LEFT(E1108,2)="LF",7,IF(LEFT(E1108,2)="CF",8,IF(LEFT(E1108,2)="RF",9,IF(LEFT(E1108,2)="SP",10,IF(LEFT(E1108,2)="RP",11,12)))))))))))</f>
        <v>7</v>
      </c>
      <c r="I1108" s="53">
        <f>IF($G1108="NC","NC",IF(OR(LEFT(E1108,2)="RP",LEFT(E1108,2)="SP"),ROUNDDOWN($G1108*1.05,0)+IF($G1108*1.05-ROUNDDOWN($G1108*1.05,0)&gt;=2/3,2/3,IF($G1108*1.05-ROUNDDOWN($G1108*1.05,0)&gt;=1/3,1/3,0)),ROUNDDOWN($G1108*1.05,0)))</f>
        <v>7</v>
      </c>
      <c r="J1108" s="56"/>
      <c r="K1108" s="48"/>
      <c r="L1108" s="50"/>
      <c r="O1108" s="46" t="str">
        <f>D1108</f>
        <v>PIN</v>
      </c>
    </row>
    <row r="1109" spans="1:15" x14ac:dyDescent="0.2">
      <c r="A1109" s="55"/>
      <c r="B1109" s="55">
        <v>12434</v>
      </c>
      <c r="C1109" s="13" t="s">
        <v>664</v>
      </c>
      <c r="D1109" s="84" t="s">
        <v>16</v>
      </c>
      <c r="E1109" s="47" t="s">
        <v>126</v>
      </c>
      <c r="F1109" s="48"/>
      <c r="G1109" s="69">
        <v>43</v>
      </c>
      <c r="H1109" s="47">
        <f>IF(LEFT(E1109,2)="DH",1,IF(LEFT(E1109,2)="CA",2,IF(LEFT(E1109,2)="1B",3,IF(LEFT(E1109,2)="2B",4,IF(LEFT(E1109,2)="3B",5,IF(LEFT(E1109,2)="SS",6,IF(LEFT(E1109,2)="LF",7,IF(LEFT(E1109,2)="CF",8,IF(LEFT(E1109,2)="RF",9,IF(LEFT(E1109,2)="SP",10,IF(LEFT(E1109,2)="RP",11,12)))))))))))</f>
        <v>8</v>
      </c>
      <c r="I1109" s="53">
        <f>IF($G1109="NC","NC",IF(OR(LEFT(E1109,2)="RP",LEFT(E1109,2)="SP"),ROUNDDOWN($G1109*1.05,0)+IF($G1109*1.05-ROUNDDOWN($G1109*1.05,0)&gt;=2/3,2/3,IF($G1109*1.05-ROUNDDOWN($G1109*1.05,0)&gt;=1/3,1/3,0)),ROUNDDOWN($G1109*1.05,0)))</f>
        <v>45</v>
      </c>
      <c r="J1109" s="56"/>
      <c r="K1109" s="49"/>
      <c r="L1109" s="50"/>
      <c r="O1109" s="46" t="str">
        <f>D1109</f>
        <v>TEA</v>
      </c>
    </row>
    <row r="1110" spans="1:15" x14ac:dyDescent="0.2">
      <c r="A1110" s="55"/>
      <c r="B1110" s="55">
        <v>16623</v>
      </c>
      <c r="C1110" s="13" t="s">
        <v>894</v>
      </c>
      <c r="D1110" s="84" t="s">
        <v>23</v>
      </c>
      <c r="E1110" s="47" t="s">
        <v>20</v>
      </c>
      <c r="F1110" s="48"/>
      <c r="G1110" s="69">
        <v>14</v>
      </c>
      <c r="H1110" s="47">
        <f>IF(LEFT(E1110,2)="DH",1,IF(LEFT(E1110,2)="CA",2,IF(LEFT(E1110,2)="1B",3,IF(LEFT(E1110,2)="2B",4,IF(LEFT(E1110,2)="3B",5,IF(LEFT(E1110,2)="SS",6,IF(LEFT(E1110,2)="LF",7,IF(LEFT(E1110,2)="CF",8,IF(LEFT(E1110,2)="RF",9,IF(LEFT(E1110,2)="SP",10,IF(LEFT(E1110,2)="RP",11,12)))))))))))</f>
        <v>8</v>
      </c>
      <c r="I1110" s="53">
        <f>IF($G1110="NC","NC",IF(OR(LEFT(E1110,2)="RP",LEFT(E1110,2)="SP"),ROUNDDOWN($G1110*1.05,0)+IF($G1110*1.05-ROUNDDOWN($G1110*1.05,0)&gt;=2/3,2/3,IF($G1110*1.05-ROUNDDOWN($G1110*1.05,0)&gt;=1/3,1/3,0)),ROUNDDOWN($G1110*1.05,0)))</f>
        <v>14</v>
      </c>
      <c r="J1110" s="56"/>
      <c r="K1110" s="49"/>
      <c r="L1110" s="50"/>
      <c r="O1110" s="46" t="str">
        <f>D1110</f>
        <v>BAA</v>
      </c>
    </row>
    <row r="1111" spans="1:15" x14ac:dyDescent="0.2">
      <c r="A1111" s="55"/>
      <c r="B1111" s="55">
        <v>17452</v>
      </c>
      <c r="C1111" s="13" t="s">
        <v>937</v>
      </c>
      <c r="D1111" s="84" t="s">
        <v>22</v>
      </c>
      <c r="E1111" s="51" t="s">
        <v>20</v>
      </c>
      <c r="F1111" s="52"/>
      <c r="G1111" s="69">
        <v>32</v>
      </c>
      <c r="H1111" s="51">
        <f>IF(LEFT(E1111,2)="DH",1,IF(LEFT(E1111,2)="CA",2,IF(LEFT(E1111,2)="1B",3,IF(LEFT(E1111,2)="2B",4,IF(LEFT(E1111,2)="3B",5,IF(LEFT(E1111,2)="SS",6,IF(LEFT(E1111,2)="LF",7,IF(LEFT(E1111,2)="CF",8,IF(LEFT(E1111,2)="RF",9,IF(LEFT(E1111,2)="SP",10,IF(LEFT(E1111,2)="RP",11,12)))))))))))</f>
        <v>8</v>
      </c>
      <c r="I1111" s="53">
        <f>IF($G1111="NC","NC",IF(OR(LEFT(E1111,2)="RP",LEFT(E1111,2)="SP"),ROUNDDOWN($G1111*1.05,0)+IF($G1111*1.05-ROUNDDOWN($G1111*1.05,0)&gt;=2/3,2/3,IF($G1111*1.05-ROUNDDOWN($G1111*1.05,0)&gt;=1/3,1/3,0)),ROUNDDOWN($G1111*1.05,0)))</f>
        <v>33</v>
      </c>
      <c r="J1111" s="56"/>
      <c r="K1111" s="48"/>
      <c r="L1111" s="50"/>
      <c r="O1111" s="46" t="str">
        <f>D1111</f>
        <v>NYN</v>
      </c>
    </row>
    <row r="1112" spans="1:15" x14ac:dyDescent="0.2">
      <c r="A1112" s="55"/>
      <c r="B1112" s="55">
        <v>20450</v>
      </c>
      <c r="C1112" s="13" t="s">
        <v>1239</v>
      </c>
      <c r="D1112" s="84" t="s">
        <v>66</v>
      </c>
      <c r="E1112" s="47" t="s">
        <v>20</v>
      </c>
      <c r="F1112" s="48"/>
      <c r="G1112" s="69">
        <v>3</v>
      </c>
      <c r="H1112" s="47">
        <f>IF(LEFT(E1112,2)="DH",1,IF(LEFT(E1112,2)="CA",2,IF(LEFT(E1112,2)="1B",3,IF(LEFT(E1112,2)="2B",4,IF(LEFT(E1112,2)="3B",5,IF(LEFT(E1112,2)="SS",6,IF(LEFT(E1112,2)="LF",7,IF(LEFT(E1112,2)="CF",8,IF(LEFT(E1112,2)="RF",9,IF(LEFT(E1112,2)="SP",10,IF(LEFT(E1112,2)="RP",11,12)))))))))))</f>
        <v>8</v>
      </c>
      <c r="I1112" s="53">
        <f>IF($G1112="NC","NC",IF(OR(LEFT(E1112,2)="RP",LEFT(E1112,2)="SP"),ROUNDDOWN($G1112*1.05,0)+IF($G1112*1.05-ROUNDDOWN($G1112*1.05,0)&gt;=2/3,2/3,IF($G1112*1.05-ROUNDDOWN($G1112*1.05,0)&gt;=1/3,1/3,0)),ROUNDDOWN($G1112*1.05,0)))</f>
        <v>3</v>
      </c>
      <c r="J1112" s="56"/>
      <c r="K1112" s="49"/>
      <c r="L1112" s="50"/>
      <c r="O1112" s="46" t="str">
        <f>D1112</f>
        <v>DEA</v>
      </c>
    </row>
    <row r="1113" spans="1:15" x14ac:dyDescent="0.2">
      <c r="A1113" s="55"/>
      <c r="B1113" s="55">
        <v>22411</v>
      </c>
      <c r="C1113" s="13" t="s">
        <v>1397</v>
      </c>
      <c r="D1113" s="84" t="s">
        <v>122</v>
      </c>
      <c r="E1113" s="51" t="s">
        <v>20</v>
      </c>
      <c r="F1113" s="52"/>
      <c r="G1113" s="69">
        <v>8</v>
      </c>
      <c r="H1113" s="51">
        <f>IF(LEFT(E1113,2)="DH",1,IF(LEFT(E1113,2)="CA",2,IF(LEFT(E1113,2)="1B",3,IF(LEFT(E1113,2)="2B",4,IF(LEFT(E1113,2)="3B",5,IF(LEFT(E1113,2)="SS",6,IF(LEFT(E1113,2)="LF",7,IF(LEFT(E1113,2)="CF",8,IF(LEFT(E1113,2)="RF",9,IF(LEFT(E1113,2)="SP",10,IF(LEFT(E1113,2)="RP",11,12)))))))))))</f>
        <v>8</v>
      </c>
      <c r="I1113" s="53">
        <f>IF($G1113="NC","NC",IF(OR(LEFT(E1113,2)="RP",LEFT(E1113,2)="SP"),ROUNDDOWN($G1113*1.05,0)+IF($G1113*1.05-ROUNDDOWN($G1113*1.05,0)&gt;=2/3,2/3,IF($G1113*1.05-ROUNDDOWN($G1113*1.05,0)&gt;=1/3,1/3,0)),ROUNDDOWN($G1113*1.05,0)))</f>
        <v>8</v>
      </c>
      <c r="J1113" s="56"/>
      <c r="K1113" s="48"/>
      <c r="L1113" s="50"/>
      <c r="O1113" s="46" t="str">
        <f>D1113</f>
        <v>PHN</v>
      </c>
    </row>
    <row r="1114" spans="1:15" x14ac:dyDescent="0.2">
      <c r="A1114" s="55"/>
      <c r="B1114" s="55">
        <v>22557</v>
      </c>
      <c r="C1114" s="13" t="s">
        <v>1410</v>
      </c>
      <c r="D1114" s="84" t="s">
        <v>19</v>
      </c>
      <c r="E1114" s="47" t="s">
        <v>20</v>
      </c>
      <c r="F1114" s="48"/>
      <c r="G1114" s="69">
        <v>17</v>
      </c>
      <c r="H1114" s="47">
        <f>IF(LEFT(E1114,2)="DH",1,IF(LEFT(E1114,2)="CA",2,IF(LEFT(E1114,2)="1B",3,IF(LEFT(E1114,2)="2B",4,IF(LEFT(E1114,2)="3B",5,IF(LEFT(E1114,2)="SS",6,IF(LEFT(E1114,2)="LF",7,IF(LEFT(E1114,2)="CF",8,IF(LEFT(E1114,2)="RF",9,IF(LEFT(E1114,2)="SP",10,IF(LEFT(E1114,2)="RP",11,12)))))))))))</f>
        <v>8</v>
      </c>
      <c r="I1114" s="53">
        <f>IF($G1114="NC","NC",IF(OR(LEFT(E1114,2)="RP",LEFT(E1114,2)="SP"),ROUNDDOWN($G1114*1.05,0)+IF($G1114*1.05-ROUNDDOWN($G1114*1.05,0)&gt;=2/3,2/3,IF($G1114*1.05-ROUNDDOWN($G1114*1.05,0)&gt;=1/3,1/3,0)),ROUNDDOWN($G1114*1.05,0)))</f>
        <v>17</v>
      </c>
      <c r="J1114" s="56"/>
      <c r="K1114" s="48"/>
      <c r="L1114" s="50"/>
      <c r="O1114" s="46" t="str">
        <f>D1114</f>
        <v>SLN</v>
      </c>
    </row>
    <row r="1115" spans="1:15" x14ac:dyDescent="0.2">
      <c r="A1115" s="55"/>
      <c r="B1115" s="55">
        <v>22766</v>
      </c>
      <c r="C1115" s="13" t="s">
        <v>1421</v>
      </c>
      <c r="D1115" s="84" t="s">
        <v>139</v>
      </c>
      <c r="E1115" s="47" t="s">
        <v>20</v>
      </c>
      <c r="F1115" s="48"/>
      <c r="G1115" s="69">
        <v>5</v>
      </c>
      <c r="H1115" s="47">
        <f>IF(LEFT(E1115,2)="DH",1,IF(LEFT(E1115,2)="CA",2,IF(LEFT(E1115,2)="1B",3,IF(LEFT(E1115,2)="2B",4,IF(LEFT(E1115,2)="3B",5,IF(LEFT(E1115,2)="SS",6,IF(LEFT(E1115,2)="LF",7,IF(LEFT(E1115,2)="CF",8,IF(LEFT(E1115,2)="RF",9,IF(LEFT(E1115,2)="SP",10,IF(LEFT(E1115,2)="RP",11,12)))))))))))</f>
        <v>8</v>
      </c>
      <c r="I1115" s="53">
        <f>IF($G1115="NC","NC",IF(OR(LEFT(E1115,2)="RP",LEFT(E1115,2)="SP"),ROUNDDOWN($G1115*1.05,0)+IF($G1115*1.05-ROUNDDOWN($G1115*1.05,0)&gt;=2/3,2/3,IF($G1115*1.05-ROUNDDOWN($G1115*1.05,0)&gt;=1/3,1/3,0)),ROUNDDOWN($G1115*1.05,0)))</f>
        <v>5</v>
      </c>
      <c r="J1115" s="56"/>
      <c r="K1115" s="48"/>
      <c r="L1115" s="50"/>
      <c r="O1115" s="46" t="str">
        <f>D1115</f>
        <v>MLN</v>
      </c>
    </row>
    <row r="1116" spans="1:15" x14ac:dyDescent="0.2">
      <c r="A1116" s="55"/>
      <c r="B1116" s="55">
        <v>23695</v>
      </c>
      <c r="C1116" s="13" t="s">
        <v>1474</v>
      </c>
      <c r="D1116" s="84" t="s">
        <v>73</v>
      </c>
      <c r="E1116" s="47" t="s">
        <v>20</v>
      </c>
      <c r="F1116" s="48"/>
      <c r="G1116" s="69">
        <v>65</v>
      </c>
      <c r="H1116" s="47">
        <f>IF(LEFT(E1116,2)="DH",1,IF(LEFT(E1116,2)="CA",2,IF(LEFT(E1116,2)="1B",3,IF(LEFT(E1116,2)="2B",4,IF(LEFT(E1116,2)="3B",5,IF(LEFT(E1116,2)="SS",6,IF(LEFT(E1116,2)="LF",7,IF(LEFT(E1116,2)="CF",8,IF(LEFT(E1116,2)="RF",9,IF(LEFT(E1116,2)="SP",10,IF(LEFT(E1116,2)="RP",11,12)))))))))))</f>
        <v>8</v>
      </c>
      <c r="I1116" s="53">
        <f>IF($G1116="NC","NC",IF(OR(LEFT(E1116,2)="RP",LEFT(E1116,2)="SP"),ROUNDDOWN($G1116*1.05,0)+IF($G1116*1.05-ROUNDDOWN($G1116*1.05,0)&gt;=2/3,2/3,IF($G1116*1.05-ROUNDDOWN($G1116*1.05,0)&gt;=1/3,1/3,0)),ROUNDDOWN($G1116*1.05,0)))</f>
        <v>68</v>
      </c>
      <c r="J1116" s="56"/>
      <c r="K1116" s="49"/>
      <c r="L1116" s="50"/>
      <c r="O1116" s="46" t="str">
        <f>D1116</f>
        <v>TBA</v>
      </c>
    </row>
    <row r="1117" spans="1:15" x14ac:dyDescent="0.2">
      <c r="A1117" s="55"/>
      <c r="B1117" s="55">
        <v>23788</v>
      </c>
      <c r="C1117" s="13" t="s">
        <v>1481</v>
      </c>
      <c r="D1117" s="84" t="s">
        <v>23</v>
      </c>
      <c r="E1117" s="47" t="s">
        <v>20</v>
      </c>
      <c r="F1117" s="48"/>
      <c r="G1117" s="69">
        <v>5</v>
      </c>
      <c r="H1117" s="47">
        <f>IF(LEFT(E1117,2)="DH",1,IF(LEFT(E1117,2)="CA",2,IF(LEFT(E1117,2)="1B",3,IF(LEFT(E1117,2)="2B",4,IF(LEFT(E1117,2)="3B",5,IF(LEFT(E1117,2)="SS",6,IF(LEFT(E1117,2)="LF",7,IF(LEFT(E1117,2)="CF",8,IF(LEFT(E1117,2)="RF",9,IF(LEFT(E1117,2)="SP",10,IF(LEFT(E1117,2)="RP",11,12)))))))))))</f>
        <v>8</v>
      </c>
      <c r="I1117" s="53">
        <f>IF($G1117="NC","NC",IF(OR(LEFT(E1117,2)="RP",LEFT(E1117,2)="SP"),ROUNDDOWN($G1117*1.05,0)+IF($G1117*1.05-ROUNDDOWN($G1117*1.05,0)&gt;=2/3,2/3,IF($G1117*1.05-ROUNDDOWN($G1117*1.05,0)&gt;=1/3,1/3,0)),ROUNDDOWN($G1117*1.05,0)))</f>
        <v>5</v>
      </c>
      <c r="J1117" s="56"/>
      <c r="K1117" s="49"/>
      <c r="L1117" s="50"/>
      <c r="O1117" s="46" t="str">
        <f>D1117</f>
        <v>BAA</v>
      </c>
    </row>
    <row r="1118" spans="1:15" x14ac:dyDescent="0.2">
      <c r="A1118" s="55"/>
      <c r="B1118" s="55">
        <v>25005</v>
      </c>
      <c r="C1118" s="13" t="s">
        <v>1558</v>
      </c>
      <c r="D1118" s="84" t="s">
        <v>70</v>
      </c>
      <c r="E1118" s="47" t="s">
        <v>20</v>
      </c>
      <c r="F1118" s="48"/>
      <c r="G1118" s="69">
        <v>2</v>
      </c>
      <c r="H1118" s="47">
        <f>IF(LEFT(E1118,2)="DH",1,IF(LEFT(E1118,2)="CA",2,IF(LEFT(E1118,2)="1B",3,IF(LEFT(E1118,2)="2B",4,IF(LEFT(E1118,2)="3B",5,IF(LEFT(E1118,2)="SS",6,IF(LEFT(E1118,2)="LF",7,IF(LEFT(E1118,2)="CF",8,IF(LEFT(E1118,2)="RF",9,IF(LEFT(E1118,2)="SP",10,IF(LEFT(E1118,2)="RP",11,12)))))))))))</f>
        <v>8</v>
      </c>
      <c r="I1118" s="53">
        <f>IF($G1118="NC","NC",IF(OR(LEFT(E1118,2)="RP",LEFT(E1118,2)="SP"),ROUNDDOWN($G1118*1.05,0)+IF($G1118*1.05-ROUNDDOWN($G1118*1.05,0)&gt;=2/3,2/3,IF($G1118*1.05-ROUNDDOWN($G1118*1.05,0)&gt;=1/3,1/3,0)),ROUNDDOWN($G1118*1.05,0)))</f>
        <v>2</v>
      </c>
      <c r="J1118" s="56"/>
      <c r="K1118" s="49"/>
      <c r="L1118" s="50"/>
      <c r="O1118" s="46" t="str">
        <f>D1118</f>
        <v>LAN</v>
      </c>
    </row>
    <row r="1119" spans="1:15" x14ac:dyDescent="0.2">
      <c r="A1119" s="55"/>
      <c r="B1119" s="55">
        <v>25867</v>
      </c>
      <c r="C1119" s="13" t="s">
        <v>1632</v>
      </c>
      <c r="D1119" s="84" t="s">
        <v>66</v>
      </c>
      <c r="E1119" s="47" t="s">
        <v>20</v>
      </c>
      <c r="F1119" s="48"/>
      <c r="G1119" s="69">
        <v>38</v>
      </c>
      <c r="H1119" s="47">
        <f>IF(LEFT(E1119,2)="DH",1,IF(LEFT(E1119,2)="CA",2,IF(LEFT(E1119,2)="1B",3,IF(LEFT(E1119,2)="2B",4,IF(LEFT(E1119,2)="3B",5,IF(LEFT(E1119,2)="SS",6,IF(LEFT(E1119,2)="LF",7,IF(LEFT(E1119,2)="CF",8,IF(LEFT(E1119,2)="RF",9,IF(LEFT(E1119,2)="SP",10,IF(LEFT(E1119,2)="RP",11,12)))))))))))</f>
        <v>8</v>
      </c>
      <c r="I1119" s="53">
        <f>IF($G1119="NC","NC",IF(OR(LEFT(E1119,2)="RP",LEFT(E1119,2)="SP"),ROUNDDOWN($G1119*1.05,0)+IF($G1119*1.05-ROUNDDOWN($G1119*1.05,0)&gt;=2/3,2/3,IF($G1119*1.05-ROUNDDOWN($G1119*1.05,0)&gt;=1/3,1/3,0)),ROUNDDOWN($G1119*1.05,0)))</f>
        <v>39</v>
      </c>
      <c r="J1119" s="56"/>
      <c r="K1119" s="49"/>
      <c r="L1119" s="50"/>
      <c r="O1119" s="46" t="str">
        <f>D1119</f>
        <v>DEA</v>
      </c>
    </row>
    <row r="1120" spans="1:15" x14ac:dyDescent="0.2">
      <c r="A1120" s="55"/>
      <c r="B1120" s="55">
        <v>26244</v>
      </c>
      <c r="C1120" s="13" t="s">
        <v>1680</v>
      </c>
      <c r="D1120" s="84" t="s">
        <v>94</v>
      </c>
      <c r="E1120" s="47" t="s">
        <v>20</v>
      </c>
      <c r="F1120" s="48"/>
      <c r="G1120" s="69">
        <v>2</v>
      </c>
      <c r="H1120" s="47">
        <f>IF(LEFT(E1120,2)="DH",1,IF(LEFT(E1120,2)="CA",2,IF(LEFT(E1120,2)="1B",3,IF(LEFT(E1120,2)="2B",4,IF(LEFT(E1120,2)="3B",5,IF(LEFT(E1120,2)="SS",6,IF(LEFT(E1120,2)="LF",7,IF(LEFT(E1120,2)="CF",8,IF(LEFT(E1120,2)="RF",9,IF(LEFT(E1120,2)="SP",10,IF(LEFT(E1120,2)="RP",11,12)))))))))))</f>
        <v>8</v>
      </c>
      <c r="I1120" s="53">
        <f>IF($G1120="NC","NC",IF(OR(LEFT(E1120,2)="RP",LEFT(E1120,2)="SP"),ROUNDDOWN($G1120*1.05,0)+IF($G1120*1.05-ROUNDDOWN($G1120*1.05,0)&gt;=2/3,2/3,IF($G1120*1.05-ROUNDDOWN($G1120*1.05,0)&gt;=1/3,1/3,0)),ROUNDDOWN($G1120*1.05,0)))</f>
        <v>2</v>
      </c>
      <c r="J1120" s="56"/>
      <c r="K1120" s="49"/>
      <c r="L1120" s="50"/>
      <c r="O1120" s="46" t="str">
        <f>D1120</f>
        <v>HOA</v>
      </c>
    </row>
    <row r="1121" spans="1:16" x14ac:dyDescent="0.2">
      <c r="A1121" s="55"/>
      <c r="B1121" s="55">
        <v>27931</v>
      </c>
      <c r="C1121" s="13" t="s">
        <v>1831</v>
      </c>
      <c r="D1121" s="84" t="s">
        <v>124</v>
      </c>
      <c r="E1121" s="51" t="s">
        <v>20</v>
      </c>
      <c r="F1121" s="48"/>
      <c r="G1121" s="69">
        <v>6</v>
      </c>
      <c r="H1121" s="51">
        <f>IF(LEFT(E1121,2)="DH",1,IF(LEFT(E1121,2)="CA",2,IF(LEFT(E1121,2)="1B",3,IF(LEFT(E1121,2)="2B",4,IF(LEFT(E1121,2)="3B",5,IF(LEFT(E1121,2)="SS",6,IF(LEFT(E1121,2)="LF",7,IF(LEFT(E1121,2)="CF",8,IF(LEFT(E1121,2)="RF",9,IF(LEFT(E1121,2)="SP",10,IF(LEFT(E1121,2)="RP",11,12)))))))))))</f>
        <v>8</v>
      </c>
      <c r="I1121" s="53">
        <f>IF($G1121="NC","NC",IF(OR(LEFT(E1121,2)="RP",LEFT(E1121,2)="SP"),ROUNDDOWN($G1121*1.05,0)+IF($G1121*1.05-ROUNDDOWN($G1121*1.05,0)&gt;=2/3,2/3,IF($G1121*1.05-ROUNDDOWN($G1121*1.05,0)&gt;=1/3,1/3,0)),ROUNDDOWN($G1121*1.05,0)))</f>
        <v>6</v>
      </c>
      <c r="J1121" s="56"/>
      <c r="K1121" s="48"/>
      <c r="L1121" s="50"/>
      <c r="O1121" s="46" t="str">
        <f>D1121</f>
        <v>CLA</v>
      </c>
    </row>
    <row r="1122" spans="1:16" x14ac:dyDescent="0.2">
      <c r="A1122" s="55"/>
      <c r="B1122" s="55">
        <v>30063</v>
      </c>
      <c r="C1122" s="13" t="s">
        <v>1928</v>
      </c>
      <c r="D1122" s="84" t="s">
        <v>73</v>
      </c>
      <c r="E1122" s="47" t="s">
        <v>20</v>
      </c>
      <c r="F1122" s="48"/>
      <c r="G1122" s="69">
        <v>12</v>
      </c>
      <c r="H1122" s="47">
        <f>IF(LEFT(E1122,2)="DH",1,IF(LEFT(E1122,2)="CA",2,IF(LEFT(E1122,2)="1B",3,IF(LEFT(E1122,2)="2B",4,IF(LEFT(E1122,2)="3B",5,IF(LEFT(E1122,2)="SS",6,IF(LEFT(E1122,2)="LF",7,IF(LEFT(E1122,2)="CF",8,IF(LEFT(E1122,2)="RF",9,IF(LEFT(E1122,2)="SP",10,IF(LEFT(E1122,2)="RP",11,12)))))))))))</f>
        <v>8</v>
      </c>
      <c r="I1122" s="53">
        <f>IF($G1122="NC","NC",IF(OR(LEFT(E1122,2)="RP",LEFT(E1122,2)="SP"),ROUNDDOWN($G1122*1.05,0)+IF($G1122*1.05-ROUNDDOWN($G1122*1.05,0)&gt;=2/3,2/3,IF($G1122*1.05-ROUNDDOWN($G1122*1.05,0)&gt;=1/3,1/3,0)),ROUNDDOWN($G1122*1.05,0)))</f>
        <v>12</v>
      </c>
      <c r="J1122" s="56"/>
      <c r="K1122" s="49"/>
      <c r="L1122" s="50"/>
      <c r="O1122" s="46" t="str">
        <f>D1122</f>
        <v>TBA</v>
      </c>
    </row>
    <row r="1123" spans="1:16" x14ac:dyDescent="0.2">
      <c r="A1123" s="55"/>
      <c r="B1123" s="55">
        <v>12005</v>
      </c>
      <c r="C1123" s="13" t="s">
        <v>650</v>
      </c>
      <c r="D1123" s="84" t="s">
        <v>64</v>
      </c>
      <c r="E1123" s="47" t="s">
        <v>12</v>
      </c>
      <c r="F1123" s="48"/>
      <c r="G1123" s="69">
        <v>102</v>
      </c>
      <c r="H1123" s="47">
        <f>IF(LEFT(E1123,2)="DH",1,IF(LEFT(E1123,2)="CA",2,IF(LEFT(E1123,2)="1B",3,IF(LEFT(E1123,2)="2B",4,IF(LEFT(E1123,2)="3B",5,IF(LEFT(E1123,2)="SS",6,IF(LEFT(E1123,2)="LF",7,IF(LEFT(E1123,2)="CF",8,IF(LEFT(E1123,2)="RF",9,IF(LEFT(E1123,2)="SP",10,IF(LEFT(E1123,2)="RP",11,12)))))))))))</f>
        <v>9</v>
      </c>
      <c r="I1123" s="53">
        <f>IF($G1123="NC","NC",IF(OR(LEFT(E1123,2)="RP",LEFT(E1123,2)="SP"),ROUNDDOWN($G1123*1.05,0)+IF($G1123*1.05-ROUNDDOWN($G1123*1.05,0)&gt;=2/3,2/3,IF($G1123*1.05-ROUNDDOWN($G1123*1.05,0)&gt;=1/3,1/3,0)),ROUNDDOWN($G1123*1.05,0)))</f>
        <v>107</v>
      </c>
      <c r="J1123" s="56"/>
      <c r="K1123" s="49"/>
      <c r="L1123" s="50"/>
      <c r="O1123" s="46" t="str">
        <f>D1123</f>
        <v>CON</v>
      </c>
    </row>
    <row r="1124" spans="1:16" x14ac:dyDescent="0.2">
      <c r="A1124" s="55"/>
      <c r="B1124" s="55">
        <v>12155</v>
      </c>
      <c r="C1124" s="13" t="s">
        <v>657</v>
      </c>
      <c r="D1124" s="76" t="str">
        <f>P1124</f>
        <v>LAN/ATN</v>
      </c>
      <c r="E1124" s="51" t="s">
        <v>12</v>
      </c>
      <c r="F1124" s="48"/>
      <c r="G1124" s="69">
        <v>8</v>
      </c>
      <c r="H1124" s="51">
        <f>IF(LEFT(E1124,2)="DH",1,IF(LEFT(E1124,2)="CA",2,IF(LEFT(E1124,2)="1B",3,IF(LEFT(E1124,2)="2B",4,IF(LEFT(E1124,2)="3B",5,IF(LEFT(E1124,2)="SS",6,IF(LEFT(E1124,2)="LF",7,IF(LEFT(E1124,2)="CF",8,IF(LEFT(E1124,2)="RF",9,IF(LEFT(E1124,2)="SP",10,IF(LEFT(E1124,2)="RP",11,12)))))))))))</f>
        <v>9</v>
      </c>
      <c r="I1124" s="53">
        <f>IF($G1124="NC","NC",IF(OR(LEFT(E1124,2)="RP",LEFT(E1124,2)="SP"),ROUNDDOWN($G1124*1.05,0)+IF($G1124*1.05-ROUNDDOWN($G1124*1.05,0)&gt;=2/3,2/3,IF($G1124*1.05-ROUNDDOWN($G1124*1.05,0)&gt;=1/3,1/3,0)),ROUNDDOWN($G1124*1.05,0)))</f>
        <v>8</v>
      </c>
      <c r="J1124" s="56"/>
      <c r="K1124" s="48"/>
      <c r="L1124" s="50"/>
      <c r="O1124" s="46" t="str">
        <f>D1124</f>
        <v>LAN/ATN</v>
      </c>
      <c r="P1124" s="46" t="s">
        <v>406</v>
      </c>
    </row>
    <row r="1125" spans="1:16" x14ac:dyDescent="0.2">
      <c r="A1125" s="55"/>
      <c r="B1125" s="55">
        <v>13768</v>
      </c>
      <c r="C1125" s="13" t="s">
        <v>741</v>
      </c>
      <c r="D1125" s="76" t="str">
        <f>P1125</f>
        <v>CHA/TBA/NYN</v>
      </c>
      <c r="E1125" s="47" t="s">
        <v>21</v>
      </c>
      <c r="F1125" s="48"/>
      <c r="G1125" s="69">
        <v>45</v>
      </c>
      <c r="H1125" s="47">
        <f>IF(LEFT(E1125,2)="DH",1,IF(LEFT(E1125,2)="CA",2,IF(LEFT(E1125,2)="1B",3,IF(LEFT(E1125,2)="2B",4,IF(LEFT(E1125,2)="3B",5,IF(LEFT(E1125,2)="SS",6,IF(LEFT(E1125,2)="LF",7,IF(LEFT(E1125,2)="CF",8,IF(LEFT(E1125,2)="RF",9,IF(LEFT(E1125,2)="SP",10,IF(LEFT(E1125,2)="RP",11,12)))))))))))</f>
        <v>9</v>
      </c>
      <c r="I1125" s="53">
        <f>IF($G1125="NC","NC",IF(OR(LEFT(E1125,2)="RP",LEFT(E1125,2)="SP"),ROUNDDOWN($G1125*1.05,0)+IF($G1125*1.05-ROUNDDOWN($G1125*1.05,0)&gt;=2/3,2/3,IF($G1125*1.05-ROUNDDOWN($G1125*1.05,0)&gt;=1/3,1/3,0)),ROUNDDOWN($G1125*1.05,0)))</f>
        <v>47</v>
      </c>
      <c r="J1125" s="56"/>
      <c r="K1125" s="49"/>
      <c r="L1125" s="50"/>
      <c r="O1125" s="46" t="str">
        <f>D1125</f>
        <v>CHA/TBA/NYN</v>
      </c>
      <c r="P1125" s="46" t="s">
        <v>506</v>
      </c>
    </row>
    <row r="1126" spans="1:16" x14ac:dyDescent="0.2">
      <c r="A1126" s="55"/>
      <c r="B1126" s="55">
        <v>14712</v>
      </c>
      <c r="C1126" s="13" t="s">
        <v>777</v>
      </c>
      <c r="D1126" s="84" t="s">
        <v>66</v>
      </c>
      <c r="E1126" s="47" t="s">
        <v>12</v>
      </c>
      <c r="F1126" s="48"/>
      <c r="G1126" s="69">
        <v>19</v>
      </c>
      <c r="H1126" s="47">
        <f>IF(LEFT(E1126,2)="DH",1,IF(LEFT(E1126,2)="CA",2,IF(LEFT(E1126,2)="1B",3,IF(LEFT(E1126,2)="2B",4,IF(LEFT(E1126,2)="3B",5,IF(LEFT(E1126,2)="SS",6,IF(LEFT(E1126,2)="LF",7,IF(LEFT(E1126,2)="CF",8,IF(LEFT(E1126,2)="RF",9,IF(LEFT(E1126,2)="SP",10,IF(LEFT(E1126,2)="RP",11,12)))))))))))</f>
        <v>9</v>
      </c>
      <c r="I1126" s="53">
        <f>IF($G1126="NC","NC",IF(OR(LEFT(E1126,2)="RP",LEFT(E1126,2)="SP"),ROUNDDOWN($G1126*1.05,0)+IF($G1126*1.05-ROUNDDOWN($G1126*1.05,0)&gt;=2/3,2/3,IF($G1126*1.05-ROUNDDOWN($G1126*1.05,0)&gt;=1/3,1/3,0)),ROUNDDOWN($G1126*1.05,0)))</f>
        <v>19</v>
      </c>
      <c r="J1126" s="56"/>
      <c r="K1126" s="49"/>
      <c r="L1126" s="50"/>
      <c r="O1126" s="46" t="str">
        <f>D1126</f>
        <v>DEA</v>
      </c>
    </row>
    <row r="1127" spans="1:16" x14ac:dyDescent="0.2">
      <c r="A1127" s="55"/>
      <c r="B1127" s="55">
        <v>15464</v>
      </c>
      <c r="C1127" s="13" t="s">
        <v>815</v>
      </c>
      <c r="D1127" s="84" t="s">
        <v>24</v>
      </c>
      <c r="E1127" s="47" t="s">
        <v>12</v>
      </c>
      <c r="F1127" s="48"/>
      <c r="G1127" s="69">
        <v>99</v>
      </c>
      <c r="H1127" s="47">
        <f>IF(LEFT(E1127,2)="DH",1,IF(LEFT(E1127,2)="CA",2,IF(LEFT(E1127,2)="1B",3,IF(LEFT(E1127,2)="2B",4,IF(LEFT(E1127,2)="3B",5,IF(LEFT(E1127,2)="SS",6,IF(LEFT(E1127,2)="LF",7,IF(LEFT(E1127,2)="CF",8,IF(LEFT(E1127,2)="RF",9,IF(LEFT(E1127,2)="SP",10,IF(LEFT(E1127,2)="RP",11,12)))))))))))</f>
        <v>9</v>
      </c>
      <c r="I1127" s="53">
        <f>IF($G1127="NC","NC",IF(OR(LEFT(E1127,2)="RP",LEFT(E1127,2)="SP"),ROUNDDOWN($G1127*1.05,0)+IF($G1127*1.05-ROUNDDOWN($G1127*1.05,0)&gt;=2/3,2/3,IF($G1127*1.05-ROUNDDOWN($G1127*1.05,0)&gt;=1/3,1/3,0)),ROUNDDOWN($G1127*1.05,0)))</f>
        <v>103</v>
      </c>
      <c r="J1127" s="56"/>
      <c r="K1127" s="49"/>
      <c r="L1127" s="50"/>
      <c r="O1127" s="46" t="str">
        <f>D1127</f>
        <v>KCA</v>
      </c>
    </row>
    <row r="1128" spans="1:16" x14ac:dyDescent="0.2">
      <c r="A1128" s="55"/>
      <c r="B1128" s="55">
        <v>15654</v>
      </c>
      <c r="C1128" s="13" t="s">
        <v>827</v>
      </c>
      <c r="D1128" s="84" t="s">
        <v>16</v>
      </c>
      <c r="E1128" s="47" t="s">
        <v>12</v>
      </c>
      <c r="F1128" s="48"/>
      <c r="G1128" s="69">
        <v>20</v>
      </c>
      <c r="H1128" s="47">
        <f>IF(LEFT(E1128,2)="DH",1,IF(LEFT(E1128,2)="CA",2,IF(LEFT(E1128,2)="1B",3,IF(LEFT(E1128,2)="2B",4,IF(LEFT(E1128,2)="3B",5,IF(LEFT(E1128,2)="SS",6,IF(LEFT(E1128,2)="LF",7,IF(LEFT(E1128,2)="CF",8,IF(LEFT(E1128,2)="RF",9,IF(LEFT(E1128,2)="SP",10,IF(LEFT(E1128,2)="RP",11,12)))))))))))</f>
        <v>9</v>
      </c>
      <c r="I1128" s="53">
        <f>IF($G1128="NC","NC",IF(OR(LEFT(E1128,2)="RP",LEFT(E1128,2)="SP"),ROUNDDOWN($G1128*1.05,0)+IF($G1128*1.05-ROUNDDOWN($G1128*1.05,0)&gt;=2/3,2/3,IF($G1128*1.05-ROUNDDOWN($G1128*1.05,0)&gt;=1/3,1/3,0)),ROUNDDOWN($G1128*1.05,0)))</f>
        <v>21</v>
      </c>
      <c r="J1128" s="56"/>
      <c r="K1128" s="49"/>
      <c r="L1128" s="50"/>
      <c r="O1128" s="46" t="str">
        <f>D1128</f>
        <v>TEA</v>
      </c>
    </row>
    <row r="1129" spans="1:16" x14ac:dyDescent="0.2">
      <c r="A1129" s="55"/>
      <c r="B1129" s="55">
        <v>16357</v>
      </c>
      <c r="C1129" s="13" t="s">
        <v>866</v>
      </c>
      <c r="D1129" s="84" t="s">
        <v>67</v>
      </c>
      <c r="E1129" s="47" t="s">
        <v>345</v>
      </c>
      <c r="F1129" s="48"/>
      <c r="G1129" s="69">
        <v>31</v>
      </c>
      <c r="H1129" s="47">
        <f>IF(LEFT(E1129,2)="DH",1,IF(LEFT(E1129,2)="CA",2,IF(LEFT(E1129,2)="1B",3,IF(LEFT(E1129,2)="2B",4,IF(LEFT(E1129,2)="3B",5,IF(LEFT(E1129,2)="SS",6,IF(LEFT(E1129,2)="LF",7,IF(LEFT(E1129,2)="CF",8,IF(LEFT(E1129,2)="RF",9,IF(LEFT(E1129,2)="SP",10,IF(LEFT(E1129,2)="RP",11,12)))))))))))</f>
        <v>9</v>
      </c>
      <c r="I1129" s="53">
        <f>IF($G1129="NC","NC",IF(OR(LEFT(E1129,2)="RP",LEFT(E1129,2)="SP"),ROUNDDOWN($G1129*1.05,0)+IF($G1129*1.05-ROUNDDOWN($G1129*1.05,0)&gt;=2/3,2/3,IF($G1129*1.05-ROUNDDOWN($G1129*1.05,0)&gt;=1/3,1/3,0)),ROUNDDOWN($G1129*1.05,0)))</f>
        <v>32</v>
      </c>
      <c r="J1129" s="56"/>
      <c r="K1129" s="48"/>
      <c r="L1129" s="50"/>
      <c r="O1129" s="46" t="str">
        <f>D1129</f>
        <v>NYA</v>
      </c>
    </row>
    <row r="1130" spans="1:16" x14ac:dyDescent="0.2">
      <c r="A1130" s="55"/>
      <c r="B1130" s="55">
        <v>16572</v>
      </c>
      <c r="C1130" s="13" t="s">
        <v>888</v>
      </c>
      <c r="D1130" s="76" t="str">
        <f>P1130</f>
        <v>SDN/CIN</v>
      </c>
      <c r="E1130" s="51" t="s">
        <v>21</v>
      </c>
      <c r="F1130" s="51"/>
      <c r="G1130" s="69">
        <v>70</v>
      </c>
      <c r="H1130" s="51">
        <f>IF(LEFT(E1130,2)="DH",1,IF(LEFT(E1130,2)="CA",2,IF(LEFT(E1130,2)="1B",3,IF(LEFT(E1130,2)="2B",4,IF(LEFT(E1130,2)="3B",5,IF(LEFT(E1130,2)="SS",6,IF(LEFT(E1130,2)="LF",7,IF(LEFT(E1130,2)="CF",8,IF(LEFT(E1130,2)="RF",9,IF(LEFT(E1130,2)="SP",10,IF(LEFT(E1130,2)="RP",11,12)))))))))))</f>
        <v>9</v>
      </c>
      <c r="I1130" s="53">
        <f>IF($G1130="NC","NC",IF(OR(LEFT(E1130,2)="RP",LEFT(E1130,2)="SP"),ROUNDDOWN($G1130*1.05,0)+IF($G1130*1.05-ROUNDDOWN($G1130*1.05,0)&gt;=2/3,2/3,IF($G1130*1.05-ROUNDDOWN($G1130*1.05,0)&gt;=1/3,1/3,0)),ROUNDDOWN($G1130*1.05,0)))</f>
        <v>73</v>
      </c>
      <c r="J1130" s="56"/>
      <c r="K1130" s="48"/>
      <c r="L1130" s="50"/>
      <c r="O1130" s="46" t="str">
        <f>D1130</f>
        <v>SDN/CIN</v>
      </c>
      <c r="P1130" s="46" t="s">
        <v>393</v>
      </c>
    </row>
    <row r="1131" spans="1:16" x14ac:dyDescent="0.2">
      <c r="A1131" s="55"/>
      <c r="B1131" s="55">
        <v>18353</v>
      </c>
      <c r="C1131" s="13" t="s">
        <v>1006</v>
      </c>
      <c r="D1131" s="84" t="s">
        <v>139</v>
      </c>
      <c r="E1131" s="47" t="s">
        <v>21</v>
      </c>
      <c r="F1131" s="48"/>
      <c r="G1131" s="69">
        <v>41</v>
      </c>
      <c r="H1131" s="47">
        <f>IF(LEFT(E1131,2)="DH",1,IF(LEFT(E1131,2)="CA",2,IF(LEFT(E1131,2)="1B",3,IF(LEFT(E1131,2)="2B",4,IF(LEFT(E1131,2)="3B",5,IF(LEFT(E1131,2)="SS",6,IF(LEFT(E1131,2)="LF",7,IF(LEFT(E1131,2)="CF",8,IF(LEFT(E1131,2)="RF",9,IF(LEFT(E1131,2)="SP",10,IF(LEFT(E1131,2)="RP",11,12)))))))))))</f>
        <v>9</v>
      </c>
      <c r="I1131" s="53">
        <f>IF($G1131="NC","NC",IF(OR(LEFT(E1131,2)="RP",LEFT(E1131,2)="SP"),ROUNDDOWN($G1131*1.05,0)+IF($G1131*1.05-ROUNDDOWN($G1131*1.05,0)&gt;=2/3,2/3,IF($G1131*1.05-ROUNDDOWN($G1131*1.05,0)&gt;=1/3,1/3,0)),ROUNDDOWN($G1131*1.05,0)))</f>
        <v>43</v>
      </c>
      <c r="J1131" s="56"/>
      <c r="K1131" s="48"/>
      <c r="L1131" s="50"/>
      <c r="O1131" s="46" t="str">
        <f>D1131</f>
        <v>MLN</v>
      </c>
    </row>
    <row r="1132" spans="1:16" x14ac:dyDescent="0.2">
      <c r="A1132" s="55"/>
      <c r="B1132" s="55">
        <v>18821</v>
      </c>
      <c r="C1132" s="13" t="s">
        <v>1031</v>
      </c>
      <c r="D1132" s="76" t="str">
        <f>P1132</f>
        <v>NYN/ATN</v>
      </c>
      <c r="E1132" s="47" t="s">
        <v>521</v>
      </c>
      <c r="F1132" s="48"/>
      <c r="G1132" s="69">
        <v>19</v>
      </c>
      <c r="H1132" s="47">
        <f>IF(LEFT(E1132,2)="DH",1,IF(LEFT(E1132,2)="CA",2,IF(LEFT(E1132,2)="1B",3,IF(LEFT(E1132,2)="2B",4,IF(LEFT(E1132,2)="3B",5,IF(LEFT(E1132,2)="SS",6,IF(LEFT(E1132,2)="LF",7,IF(LEFT(E1132,2)="CF",8,IF(LEFT(E1132,2)="RF",9,IF(LEFT(E1132,2)="SP",10,IF(LEFT(E1132,2)="RP",11,12)))))))))))</f>
        <v>9</v>
      </c>
      <c r="I1132" s="53">
        <f>IF($G1132="NC","NC",IF(OR(LEFT(E1132,2)="RP",LEFT(E1132,2)="SP"),ROUNDDOWN($G1132*1.05,0)+IF($G1132*1.05-ROUNDDOWN($G1132*1.05,0)&gt;=2/3,2/3,IF($G1132*1.05-ROUNDDOWN($G1132*1.05,0)&gt;=1/3,1/3,0)),ROUNDDOWN($G1132*1.05,0)))</f>
        <v>19</v>
      </c>
      <c r="J1132" s="56"/>
      <c r="K1132" s="49"/>
      <c r="L1132" s="50"/>
      <c r="O1132" s="46" t="str">
        <f>D1132</f>
        <v>NYN/ATN</v>
      </c>
      <c r="P1132" s="46" t="s">
        <v>436</v>
      </c>
    </row>
    <row r="1133" spans="1:16" x14ac:dyDescent="0.2">
      <c r="A1133" s="55"/>
      <c r="B1133" s="55">
        <v>19643</v>
      </c>
      <c r="C1133" s="13" t="s">
        <v>1122</v>
      </c>
      <c r="D1133" s="76" t="str">
        <f>P1133</f>
        <v>SFN/BAA</v>
      </c>
      <c r="E1133" s="47" t="s">
        <v>521</v>
      </c>
      <c r="F1133" s="48"/>
      <c r="G1133" s="69">
        <v>53</v>
      </c>
      <c r="H1133" s="47">
        <f>IF(LEFT(E1133,2)="DH",1,IF(LEFT(E1133,2)="CA",2,IF(LEFT(E1133,2)="1B",3,IF(LEFT(E1133,2)="2B",4,IF(LEFT(E1133,2)="3B",5,IF(LEFT(E1133,2)="SS",6,IF(LEFT(E1133,2)="LF",7,IF(LEFT(E1133,2)="CF",8,IF(LEFT(E1133,2)="RF",9,IF(LEFT(E1133,2)="SP",10,IF(LEFT(E1133,2)="RP",11,12)))))))))))</f>
        <v>9</v>
      </c>
      <c r="I1133" s="53">
        <f>IF($G1133="NC","NC",IF(OR(LEFT(E1133,2)="RP",LEFT(E1133,2)="SP"),ROUNDDOWN($G1133*1.05,0)+IF($G1133*1.05-ROUNDDOWN($G1133*1.05,0)&gt;=2/3,2/3,IF($G1133*1.05-ROUNDDOWN($G1133*1.05,0)&gt;=1/3,1/3,0)),ROUNDDOWN($G1133*1.05,0)))</f>
        <v>55</v>
      </c>
      <c r="J1133" s="56"/>
      <c r="K1133" s="48"/>
      <c r="L1133" s="50"/>
      <c r="O1133" s="46" t="str">
        <f>D1133</f>
        <v>SFN/BAA</v>
      </c>
      <c r="P1133" s="46" t="s">
        <v>536</v>
      </c>
    </row>
    <row r="1134" spans="1:16" x14ac:dyDescent="0.2">
      <c r="A1134" s="55"/>
      <c r="B1134" s="55">
        <v>19818</v>
      </c>
      <c r="C1134" s="13" t="s">
        <v>1143</v>
      </c>
      <c r="D1134" s="84" t="s">
        <v>63</v>
      </c>
      <c r="E1134" s="47" t="s">
        <v>12</v>
      </c>
      <c r="F1134" s="48"/>
      <c r="G1134" s="69">
        <v>128</v>
      </c>
      <c r="H1134" s="47">
        <f>IF(LEFT(E1134,2)="DH",1,IF(LEFT(E1134,2)="CA",2,IF(LEFT(E1134,2)="1B",3,IF(LEFT(E1134,2)="2B",4,IF(LEFT(E1134,2)="3B",5,IF(LEFT(E1134,2)="SS",6,IF(LEFT(E1134,2)="LF",7,IF(LEFT(E1134,2)="CF",8,IF(LEFT(E1134,2)="RF",9,IF(LEFT(E1134,2)="SP",10,IF(LEFT(E1134,2)="RP",11,12)))))))))))</f>
        <v>9</v>
      </c>
      <c r="I1134" s="53">
        <f>IF($G1134="NC","NC",IF(OR(LEFT(E1134,2)="RP",LEFT(E1134,2)="SP"),ROUNDDOWN($G1134*1.05,0)+IF($G1134*1.05-ROUNDDOWN($G1134*1.05,0)&gt;=2/3,2/3,IF($G1134*1.05-ROUNDDOWN($G1134*1.05,0)&gt;=1/3,1/3,0)),ROUNDDOWN($G1134*1.05,0)))</f>
        <v>134</v>
      </c>
      <c r="J1134" s="56"/>
      <c r="K1134" s="49"/>
      <c r="L1134" s="50"/>
      <c r="O1134" s="46" t="str">
        <f>D1134</f>
        <v>CHA</v>
      </c>
    </row>
    <row r="1135" spans="1:16" x14ac:dyDescent="0.2">
      <c r="A1135" s="55"/>
      <c r="B1135" s="55">
        <v>20321</v>
      </c>
      <c r="C1135" s="13" t="s">
        <v>1221</v>
      </c>
      <c r="D1135" s="84" t="s">
        <v>17</v>
      </c>
      <c r="E1135" s="47" t="s">
        <v>12</v>
      </c>
      <c r="F1135" s="48"/>
      <c r="G1135" s="69">
        <v>51</v>
      </c>
      <c r="H1135" s="47">
        <f>IF(LEFT(E1135,2)="DH",1,IF(LEFT(E1135,2)="CA",2,IF(LEFT(E1135,2)="1B",3,IF(LEFT(E1135,2)="2B",4,IF(LEFT(E1135,2)="3B",5,IF(LEFT(E1135,2)="SS",6,IF(LEFT(E1135,2)="LF",7,IF(LEFT(E1135,2)="CF",8,IF(LEFT(E1135,2)="RF",9,IF(LEFT(E1135,2)="SP",10,IF(LEFT(E1135,2)="RP",11,12)))))))))))</f>
        <v>9</v>
      </c>
      <c r="I1135" s="53">
        <f>IF($G1135="NC","NC",IF(OR(LEFT(E1135,2)="RP",LEFT(E1135,2)="SP"),ROUNDDOWN($G1135*1.05,0)+IF($G1135*1.05-ROUNDDOWN($G1135*1.05,0)&gt;=2/3,2/3,IF($G1135*1.05-ROUNDDOWN($G1135*1.05,0)&gt;=1/3,1/3,0)),ROUNDDOWN($G1135*1.05,0)))</f>
        <v>53</v>
      </c>
      <c r="J1135" s="56"/>
      <c r="K1135" s="49"/>
      <c r="L1135" s="50"/>
      <c r="O1135" s="46" t="str">
        <f>D1135</f>
        <v>ATN</v>
      </c>
    </row>
    <row r="1136" spans="1:16" x14ac:dyDescent="0.2">
      <c r="A1136" s="55"/>
      <c r="B1136" s="55">
        <v>21270</v>
      </c>
      <c r="C1136" s="13" t="s">
        <v>1282</v>
      </c>
      <c r="D1136" s="84" t="s">
        <v>64</v>
      </c>
      <c r="E1136" s="47" t="s">
        <v>12</v>
      </c>
      <c r="F1136" s="48"/>
      <c r="G1136" s="69">
        <v>66</v>
      </c>
      <c r="H1136" s="47">
        <f>IF(LEFT(E1136,2)="DH",1,IF(LEFT(E1136,2)="CA",2,IF(LEFT(E1136,2)="1B",3,IF(LEFT(E1136,2)="2B",4,IF(LEFT(E1136,2)="3B",5,IF(LEFT(E1136,2)="SS",6,IF(LEFT(E1136,2)="LF",7,IF(LEFT(E1136,2)="CF",8,IF(LEFT(E1136,2)="RF",9,IF(LEFT(E1136,2)="SP",10,IF(LEFT(E1136,2)="RP",11,12)))))))))))</f>
        <v>9</v>
      </c>
      <c r="I1136" s="53">
        <f>IF($G1136="NC","NC",IF(OR(LEFT(E1136,2)="RP",LEFT(E1136,2)="SP"),ROUNDDOWN($G1136*1.05,0)+IF($G1136*1.05-ROUNDDOWN($G1136*1.05,0)&gt;=2/3,2/3,IF($G1136*1.05-ROUNDDOWN($G1136*1.05,0)&gt;=1/3,1/3,0)),ROUNDDOWN($G1136*1.05,0)))</f>
        <v>69</v>
      </c>
      <c r="J1136" s="56"/>
      <c r="K1136" s="49"/>
      <c r="L1136" s="50"/>
      <c r="O1136" s="46" t="str">
        <f>D1136</f>
        <v>CON</v>
      </c>
    </row>
    <row r="1137" spans="1:16" x14ac:dyDescent="0.2">
      <c r="A1137" s="55"/>
      <c r="B1137" s="55">
        <v>22165</v>
      </c>
      <c r="C1137" s="13" t="s">
        <v>1361</v>
      </c>
      <c r="D1137" s="76" t="str">
        <f>P1137</f>
        <v>SLN/CIN</v>
      </c>
      <c r="E1137" s="47" t="s">
        <v>21</v>
      </c>
      <c r="F1137" s="48"/>
      <c r="G1137" s="69">
        <v>13</v>
      </c>
      <c r="H1137" s="47">
        <f>IF(LEFT(E1137,2)="DH",1,IF(LEFT(E1137,2)="CA",2,IF(LEFT(E1137,2)="1B",3,IF(LEFT(E1137,2)="2B",4,IF(LEFT(E1137,2)="3B",5,IF(LEFT(E1137,2)="SS",6,IF(LEFT(E1137,2)="LF",7,IF(LEFT(E1137,2)="CF",8,IF(LEFT(E1137,2)="RF",9,IF(LEFT(E1137,2)="SP",10,IF(LEFT(E1137,2)="RP",11,12)))))))))))</f>
        <v>9</v>
      </c>
      <c r="I1137" s="53">
        <f>IF($G1137="NC","NC",IF(OR(LEFT(E1137,2)="RP",LEFT(E1137,2)="SP"),ROUNDDOWN($G1137*1.05,0)+IF($G1137*1.05-ROUNDDOWN($G1137*1.05,0)&gt;=2/3,2/3,IF($G1137*1.05-ROUNDDOWN($G1137*1.05,0)&gt;=1/3,1/3,0)),ROUNDDOWN($G1137*1.05,0)))</f>
        <v>13</v>
      </c>
      <c r="J1137" s="56"/>
      <c r="K1137" s="49"/>
      <c r="L1137" s="50"/>
      <c r="O1137" s="46" t="str">
        <f>D1137</f>
        <v>SLN/CIN</v>
      </c>
      <c r="P1137" s="46" t="s">
        <v>493</v>
      </c>
    </row>
    <row r="1138" spans="1:16" x14ac:dyDescent="0.2">
      <c r="A1138" s="55"/>
      <c r="B1138" s="55">
        <v>22274</v>
      </c>
      <c r="C1138" s="13" t="s">
        <v>1387</v>
      </c>
      <c r="D1138" s="84" t="s">
        <v>18</v>
      </c>
      <c r="E1138" s="47" t="s">
        <v>127</v>
      </c>
      <c r="F1138" s="48"/>
      <c r="G1138" s="69">
        <v>8</v>
      </c>
      <c r="H1138" s="47">
        <f>IF(LEFT(E1138,2)="DH",1,IF(LEFT(E1138,2)="CA",2,IF(LEFT(E1138,2)="1B",3,IF(LEFT(E1138,2)="2B",4,IF(LEFT(E1138,2)="3B",5,IF(LEFT(E1138,2)="SS",6,IF(LEFT(E1138,2)="LF",7,IF(LEFT(E1138,2)="CF",8,IF(LEFT(E1138,2)="RF",9,IF(LEFT(E1138,2)="SP",10,IF(LEFT(E1138,2)="RP",11,12)))))))))))</f>
        <v>9</v>
      </c>
      <c r="I1138" s="53">
        <f>IF($G1138="NC","NC",IF(OR(LEFT(E1138,2)="RP",LEFT(E1138,2)="SP"),ROUNDDOWN($G1138*1.05,0)+IF($G1138*1.05-ROUNDDOWN($G1138*1.05,0)&gt;=2/3,2/3,IF($G1138*1.05-ROUNDDOWN($G1138*1.05,0)&gt;=1/3,1/3,0)),ROUNDDOWN($G1138*1.05,0)))</f>
        <v>8</v>
      </c>
      <c r="J1138" s="56"/>
      <c r="K1138" s="48"/>
      <c r="L1138" s="50"/>
      <c r="O1138" s="46" t="str">
        <f>D1138</f>
        <v>SEA</v>
      </c>
    </row>
    <row r="1139" spans="1:16" x14ac:dyDescent="0.2">
      <c r="A1139" s="55"/>
      <c r="B1139" s="55">
        <v>22530</v>
      </c>
      <c r="C1139" s="13" t="s">
        <v>1404</v>
      </c>
      <c r="D1139" s="84" t="s">
        <v>124</v>
      </c>
      <c r="E1139" s="47" t="s">
        <v>12</v>
      </c>
      <c r="F1139" s="48"/>
      <c r="G1139" s="69">
        <v>71</v>
      </c>
      <c r="H1139" s="47">
        <f>IF(LEFT(E1139,2)="DH",1,IF(LEFT(E1139,2)="CA",2,IF(LEFT(E1139,2)="1B",3,IF(LEFT(E1139,2)="2B",4,IF(LEFT(E1139,2)="3B",5,IF(LEFT(E1139,2)="SS",6,IF(LEFT(E1139,2)="LF",7,IF(LEFT(E1139,2)="CF",8,IF(LEFT(E1139,2)="RF",9,IF(LEFT(E1139,2)="SP",10,IF(LEFT(E1139,2)="RP",11,12)))))))))))</f>
        <v>9</v>
      </c>
      <c r="I1139" s="53">
        <f>IF($G1139="NC","NC",IF(OR(LEFT(E1139,2)="RP",LEFT(E1139,2)="SP"),ROUNDDOWN($G1139*1.05,0)+IF($G1139*1.05-ROUNDDOWN($G1139*1.05,0)&gt;=2/3,2/3,IF($G1139*1.05-ROUNDDOWN($G1139*1.05,0)&gt;=1/3,1/3,0)),ROUNDDOWN($G1139*1.05,0)))</f>
        <v>74</v>
      </c>
      <c r="J1139" s="56"/>
      <c r="K1139" s="49"/>
      <c r="L1139" s="50"/>
      <c r="O1139" s="46" t="str">
        <f>D1139</f>
        <v>CLA</v>
      </c>
    </row>
    <row r="1140" spans="1:16" x14ac:dyDescent="0.2">
      <c r="A1140" s="55"/>
      <c r="B1140" s="55">
        <v>22558</v>
      </c>
      <c r="C1140" s="13" t="s">
        <v>1411</v>
      </c>
      <c r="D1140" s="84" t="s">
        <v>17</v>
      </c>
      <c r="E1140" s="47" t="s">
        <v>12</v>
      </c>
      <c r="F1140" s="48"/>
      <c r="G1140" s="69">
        <v>60</v>
      </c>
      <c r="H1140" s="47">
        <f>IF(LEFT(E1140,2)="DH",1,IF(LEFT(E1140,2)="CA",2,IF(LEFT(E1140,2)="1B",3,IF(LEFT(E1140,2)="2B",4,IF(LEFT(E1140,2)="3B",5,IF(LEFT(E1140,2)="SS",6,IF(LEFT(E1140,2)="LF",7,IF(LEFT(E1140,2)="CF",8,IF(LEFT(E1140,2)="RF",9,IF(LEFT(E1140,2)="SP",10,IF(LEFT(E1140,2)="RP",11,12)))))))))))</f>
        <v>9</v>
      </c>
      <c r="I1140" s="53">
        <f>IF($G1140="NC","NC",IF(OR(LEFT(E1140,2)="RP",LEFT(E1140,2)="SP"),ROUNDDOWN($G1140*1.05,0)+IF($G1140*1.05-ROUNDDOWN($G1140*1.05,0)&gt;=2/3,2/3,IF($G1140*1.05-ROUNDDOWN($G1140*1.05,0)&gt;=1/3,1/3,0)),ROUNDDOWN($G1140*1.05,0)))</f>
        <v>63</v>
      </c>
      <c r="J1140" s="56"/>
      <c r="K1140" s="49"/>
      <c r="L1140" s="50"/>
      <c r="O1140" s="46" t="str">
        <f>D1140</f>
        <v>ATN</v>
      </c>
    </row>
    <row r="1141" spans="1:16" x14ac:dyDescent="0.2">
      <c r="A1141" s="55"/>
      <c r="B1141" s="55">
        <v>22707</v>
      </c>
      <c r="C1141" s="13" t="s">
        <v>1417</v>
      </c>
      <c r="D1141" s="84" t="s">
        <v>7</v>
      </c>
      <c r="E1141" s="51" t="s">
        <v>12</v>
      </c>
      <c r="F1141" s="48"/>
      <c r="G1141" s="69">
        <v>58</v>
      </c>
      <c r="H1141" s="51">
        <f>IF(LEFT(E1141,2)="DH",1,IF(LEFT(E1141,2)="CA",2,IF(LEFT(E1141,2)="1B",3,IF(LEFT(E1141,2)="2B",4,IF(LEFT(E1141,2)="3B",5,IF(LEFT(E1141,2)="SS",6,IF(LEFT(E1141,2)="LF",7,IF(LEFT(E1141,2)="CF",8,IF(LEFT(E1141,2)="RF",9,IF(LEFT(E1141,2)="SP",10,IF(LEFT(E1141,2)="RP",11,12)))))))))))</f>
        <v>9</v>
      </c>
      <c r="I1141" s="53">
        <f>IF($G1141="NC","NC",IF(OR(LEFT(E1141,2)="RP",LEFT(E1141,2)="SP"),ROUNDDOWN($G1141*1.05,0)+IF($G1141*1.05-ROUNDDOWN($G1141*1.05,0)&gt;=2/3,2/3,IF($G1141*1.05-ROUNDDOWN($G1141*1.05,0)&gt;=1/3,1/3,0)),ROUNDDOWN($G1141*1.05,0)))</f>
        <v>60</v>
      </c>
      <c r="J1141" s="56"/>
      <c r="K1141" s="48"/>
      <c r="L1141" s="50"/>
      <c r="O1141" s="46" t="str">
        <f>D1141</f>
        <v>LAA</v>
      </c>
    </row>
    <row r="1142" spans="1:16" x14ac:dyDescent="0.2">
      <c r="A1142" s="55"/>
      <c r="B1142" s="55">
        <v>24496</v>
      </c>
      <c r="C1142" s="13" t="s">
        <v>1515</v>
      </c>
      <c r="D1142" s="84" t="s">
        <v>123</v>
      </c>
      <c r="E1142" s="47" t="s">
        <v>21</v>
      </c>
      <c r="F1142" s="48"/>
      <c r="G1142" s="69">
        <v>84</v>
      </c>
      <c r="H1142" s="47">
        <f>IF(LEFT(E1142,2)="DH",1,IF(LEFT(E1142,2)="CA",2,IF(LEFT(E1142,2)="1B",3,IF(LEFT(E1142,2)="2B",4,IF(LEFT(E1142,2)="3B",5,IF(LEFT(E1142,2)="SS",6,IF(LEFT(E1142,2)="LF",7,IF(LEFT(E1142,2)="CF",8,IF(LEFT(E1142,2)="RF",9,IF(LEFT(E1142,2)="SP",10,IF(LEFT(E1142,2)="RP",11,12)))))))))))</f>
        <v>9</v>
      </c>
      <c r="I1142" s="53">
        <f>IF($G1142="NC","NC",IF(OR(LEFT(E1142,2)="RP",LEFT(E1142,2)="SP"),ROUNDDOWN($G1142*1.05,0)+IF($G1142*1.05-ROUNDDOWN($G1142*1.05,0)&gt;=2/3,2/3,IF($G1142*1.05-ROUNDDOWN($G1142*1.05,0)&gt;=1/3,1/3,0)),ROUNDDOWN($G1142*1.05,0)))</f>
        <v>88</v>
      </c>
      <c r="J1142" s="56"/>
      <c r="K1142" s="49"/>
      <c r="L1142" s="50"/>
      <c r="O1142" s="46" t="str">
        <f>D1142</f>
        <v>MNA</v>
      </c>
    </row>
    <row r="1143" spans="1:16" x14ac:dyDescent="0.2">
      <c r="A1143" s="55"/>
      <c r="B1143" s="55">
        <v>25448</v>
      </c>
      <c r="C1143" s="13" t="s">
        <v>1583</v>
      </c>
      <c r="D1143" s="84" t="s">
        <v>63</v>
      </c>
      <c r="E1143" s="51" t="s">
        <v>12</v>
      </c>
      <c r="F1143" s="52"/>
      <c r="G1143" s="69">
        <v>2</v>
      </c>
      <c r="H1143" s="51">
        <f>IF(LEFT(E1143,2)="DH",1,IF(LEFT(E1143,2)="CA",2,IF(LEFT(E1143,2)="1B",3,IF(LEFT(E1143,2)="2B",4,IF(LEFT(E1143,2)="3B",5,IF(LEFT(E1143,2)="SS",6,IF(LEFT(E1143,2)="LF",7,IF(LEFT(E1143,2)="CF",8,IF(LEFT(E1143,2)="RF",9,IF(LEFT(E1143,2)="SP",10,IF(LEFT(E1143,2)="RP",11,12)))))))))))</f>
        <v>9</v>
      </c>
      <c r="I1143" s="53">
        <f>IF($G1143="NC","NC",IF(OR(LEFT(E1143,2)="RP",LEFT(E1143,2)="SP"),ROUNDDOWN($G1143*1.05,0)+IF($G1143*1.05-ROUNDDOWN($G1143*1.05,0)&gt;=2/3,2/3,IF($G1143*1.05-ROUNDDOWN($G1143*1.05,0)&gt;=1/3,1/3,0)),ROUNDDOWN($G1143*1.05,0)))</f>
        <v>2</v>
      </c>
      <c r="J1143" s="56"/>
      <c r="K1143" s="48"/>
      <c r="L1143" s="50"/>
      <c r="O1143" s="46" t="str">
        <f>D1143</f>
        <v>CHA</v>
      </c>
    </row>
    <row r="1144" spans="1:16" x14ac:dyDescent="0.2">
      <c r="A1144" s="55"/>
      <c r="B1144" s="55">
        <v>25660</v>
      </c>
      <c r="C1144" s="13" t="s">
        <v>1610</v>
      </c>
      <c r="D1144" s="84" t="s">
        <v>124</v>
      </c>
      <c r="E1144" s="47" t="s">
        <v>12</v>
      </c>
      <c r="F1144" s="48"/>
      <c r="G1144" s="69">
        <v>11</v>
      </c>
      <c r="H1144" s="47">
        <f>IF(LEFT(E1144,2)="DH",1,IF(LEFT(E1144,2)="CA",2,IF(LEFT(E1144,2)="1B",3,IF(LEFT(E1144,2)="2B",4,IF(LEFT(E1144,2)="3B",5,IF(LEFT(E1144,2)="SS",6,IF(LEFT(E1144,2)="LF",7,IF(LEFT(E1144,2)="CF",8,IF(LEFT(E1144,2)="RF",9,IF(LEFT(E1144,2)="SP",10,IF(LEFT(E1144,2)="RP",11,12)))))))))))</f>
        <v>9</v>
      </c>
      <c r="I1144" s="53">
        <f>IF($G1144="NC","NC",IF(OR(LEFT(E1144,2)="RP",LEFT(E1144,2)="SP"),ROUNDDOWN($G1144*1.05,0)+IF($G1144*1.05-ROUNDDOWN($G1144*1.05,0)&gt;=2/3,2/3,IF($G1144*1.05-ROUNDDOWN($G1144*1.05,0)&gt;=1/3,1/3,0)),ROUNDDOWN($G1144*1.05,0)))</f>
        <v>11</v>
      </c>
      <c r="J1144" s="56"/>
      <c r="K1144" s="48"/>
      <c r="L1144" s="50"/>
      <c r="O1144" s="46" t="str">
        <f>D1144</f>
        <v>CLA</v>
      </c>
    </row>
    <row r="1145" spans="1:16" x14ac:dyDescent="0.2">
      <c r="A1145" s="55"/>
      <c r="B1145" s="55">
        <v>25690</v>
      </c>
      <c r="C1145" s="13" t="s">
        <v>1613</v>
      </c>
      <c r="D1145" s="84" t="s">
        <v>121</v>
      </c>
      <c r="E1145" s="51" t="s">
        <v>21</v>
      </c>
      <c r="F1145" s="52"/>
      <c r="G1145" s="69">
        <v>22</v>
      </c>
      <c r="H1145" s="51">
        <f>IF(LEFT(E1145,2)="DH",1,IF(LEFT(E1145,2)="CA",2,IF(LEFT(E1145,2)="1B",3,IF(LEFT(E1145,2)="2B",4,IF(LEFT(E1145,2)="3B",5,IF(LEFT(E1145,2)="SS",6,IF(LEFT(E1145,2)="LF",7,IF(LEFT(E1145,2)="CF",8,IF(LEFT(E1145,2)="RF",9,IF(LEFT(E1145,2)="SP",10,IF(LEFT(E1145,2)="RP",11,12)))))))))))</f>
        <v>9</v>
      </c>
      <c r="I1145" s="53">
        <f>IF($G1145="NC","NC",IF(OR(LEFT(E1145,2)="RP",LEFT(E1145,2)="SP"),ROUNDDOWN($G1145*1.05,0)+IF($G1145*1.05-ROUNDDOWN($G1145*1.05,0)&gt;=2/3,2/3,IF($G1145*1.05-ROUNDDOWN($G1145*1.05,0)&gt;=1/3,1/3,0)),ROUNDDOWN($G1145*1.05,0)))</f>
        <v>23</v>
      </c>
      <c r="J1145" s="56"/>
      <c r="K1145" s="48"/>
      <c r="L1145" s="50"/>
      <c r="O1145" s="46" t="str">
        <f>D1145</f>
        <v>SFN</v>
      </c>
    </row>
    <row r="1146" spans="1:16" x14ac:dyDescent="0.2">
      <c r="A1146" s="55"/>
      <c r="B1146" s="55">
        <v>26149</v>
      </c>
      <c r="C1146" s="13" t="s">
        <v>1666</v>
      </c>
      <c r="D1146" s="84" t="s">
        <v>63</v>
      </c>
      <c r="E1146" s="51" t="s">
        <v>12</v>
      </c>
      <c r="F1146" s="48"/>
      <c r="G1146" s="69">
        <v>32</v>
      </c>
      <c r="H1146" s="51">
        <f>IF(LEFT(E1146,2)="DH",1,IF(LEFT(E1146,2)="CA",2,IF(LEFT(E1146,2)="1B",3,IF(LEFT(E1146,2)="2B",4,IF(LEFT(E1146,2)="3B",5,IF(LEFT(E1146,2)="SS",6,IF(LEFT(E1146,2)="LF",7,IF(LEFT(E1146,2)="CF",8,IF(LEFT(E1146,2)="RF",9,IF(LEFT(E1146,2)="SP",10,IF(LEFT(E1146,2)="RP",11,12)))))))))))</f>
        <v>9</v>
      </c>
      <c r="I1146" s="53">
        <f>IF($G1146="NC","NC",IF(OR(LEFT(E1146,2)="RP",LEFT(E1146,2)="SP"),ROUNDDOWN($G1146*1.05,0)+IF($G1146*1.05-ROUNDDOWN($G1146*1.05,0)&gt;=2/3,2/3,IF($G1146*1.05-ROUNDDOWN($G1146*1.05,0)&gt;=1/3,1/3,0)),ROUNDDOWN($G1146*1.05,0)))</f>
        <v>33</v>
      </c>
      <c r="J1146" s="56"/>
      <c r="K1146" s="48"/>
      <c r="L1146" s="50"/>
      <c r="O1146" s="46" t="str">
        <f>D1146</f>
        <v>CHA</v>
      </c>
    </row>
    <row r="1147" spans="1:16" x14ac:dyDescent="0.2">
      <c r="A1147" s="55"/>
      <c r="B1147" s="55">
        <v>26284</v>
      </c>
      <c r="C1147" s="13" t="s">
        <v>1688</v>
      </c>
      <c r="D1147" s="84" t="s">
        <v>24</v>
      </c>
      <c r="E1147" s="47" t="s">
        <v>21</v>
      </c>
      <c r="F1147" s="48"/>
      <c r="G1147" s="69">
        <v>153</v>
      </c>
      <c r="H1147" s="47">
        <f>IF(LEFT(E1147,2)="DH",1,IF(LEFT(E1147,2)="CA",2,IF(LEFT(E1147,2)="1B",3,IF(LEFT(E1147,2)="2B",4,IF(LEFT(E1147,2)="3B",5,IF(LEFT(E1147,2)="SS",6,IF(LEFT(E1147,2)="LF",7,IF(LEFT(E1147,2)="CF",8,IF(LEFT(E1147,2)="RF",9,IF(LEFT(E1147,2)="SP",10,IF(LEFT(E1147,2)="RP",11,12)))))))))))</f>
        <v>9</v>
      </c>
      <c r="I1147" s="53">
        <f>IF($G1147="NC","NC",IF(OR(LEFT(E1147,2)="RP",LEFT(E1147,2)="SP"),ROUNDDOWN($G1147*1.05,0)+IF($G1147*1.05-ROUNDDOWN($G1147*1.05,0)&gt;=2/3,2/3,IF($G1147*1.05-ROUNDDOWN($G1147*1.05,0)&gt;=1/3,1/3,0)),ROUNDDOWN($G1147*1.05,0)))</f>
        <v>160</v>
      </c>
      <c r="J1147" s="56"/>
      <c r="K1147" s="49"/>
      <c r="L1147" s="50"/>
      <c r="O1147" s="46" t="str">
        <f>D1147</f>
        <v>KCA</v>
      </c>
    </row>
    <row r="1148" spans="1:16" x14ac:dyDescent="0.2">
      <c r="A1148" s="55"/>
      <c r="B1148" s="55">
        <v>27493</v>
      </c>
      <c r="C1148" s="13" t="s">
        <v>1754</v>
      </c>
      <c r="D1148" s="84" t="s">
        <v>71</v>
      </c>
      <c r="E1148" s="51" t="s">
        <v>12</v>
      </c>
      <c r="F1148" s="48"/>
      <c r="G1148" s="69">
        <v>43</v>
      </c>
      <c r="H1148" s="51">
        <f>IF(LEFT(E1148,2)="DH",1,IF(LEFT(E1148,2)="CA",2,IF(LEFT(E1148,2)="1B",3,IF(LEFT(E1148,2)="2B",4,IF(LEFT(E1148,2)="3B",5,IF(LEFT(E1148,2)="SS",6,IF(LEFT(E1148,2)="LF",7,IF(LEFT(E1148,2)="CF",8,IF(LEFT(E1148,2)="RF",9,IF(LEFT(E1148,2)="SP",10,IF(LEFT(E1148,2)="RP",11,12)))))))))))</f>
        <v>9</v>
      </c>
      <c r="I1148" s="53">
        <f>IF($G1148="NC","NC",IF(OR(LEFT(E1148,2)="RP",LEFT(E1148,2)="SP"),ROUNDDOWN($G1148*1.05,0)+IF($G1148*1.05-ROUNDDOWN($G1148*1.05,0)&gt;=2/3,2/3,IF($G1148*1.05-ROUNDDOWN($G1148*1.05,0)&gt;=1/3,1/3,0)),ROUNDDOWN($G1148*1.05,0)))</f>
        <v>45</v>
      </c>
      <c r="J1148" s="56"/>
      <c r="K1148" s="48"/>
      <c r="L1148" s="50"/>
      <c r="O1148" s="46" t="str">
        <f>D1148</f>
        <v>CIN</v>
      </c>
    </row>
    <row r="1149" spans="1:16" x14ac:dyDescent="0.2">
      <c r="A1149" s="55"/>
      <c r="B1149" s="55">
        <v>29487</v>
      </c>
      <c r="C1149" s="13" t="s">
        <v>1854</v>
      </c>
      <c r="D1149" s="84" t="s">
        <v>71</v>
      </c>
      <c r="E1149" s="47" t="s">
        <v>21</v>
      </c>
      <c r="F1149" s="48"/>
      <c r="G1149" s="69">
        <v>60</v>
      </c>
      <c r="H1149" s="47">
        <f>IF(LEFT(E1149,2)="DH",1,IF(LEFT(E1149,2)="CA",2,IF(LEFT(E1149,2)="1B",3,IF(LEFT(E1149,2)="2B",4,IF(LEFT(E1149,2)="3B",5,IF(LEFT(E1149,2)="SS",6,IF(LEFT(E1149,2)="LF",7,IF(LEFT(E1149,2)="CF",8,IF(LEFT(E1149,2)="RF",9,IF(LEFT(E1149,2)="SP",10,IF(LEFT(E1149,2)="RP",11,12)))))))))))</f>
        <v>9</v>
      </c>
      <c r="I1149" s="53">
        <f>IF($G1149="NC","NC",IF(OR(LEFT(E1149,2)="RP",LEFT(E1149,2)="SP"),ROUNDDOWN($G1149*1.05,0)+IF($G1149*1.05-ROUNDDOWN($G1149*1.05,0)&gt;=2/3,2/3,IF($G1149*1.05-ROUNDDOWN($G1149*1.05,0)&gt;=1/3,1/3,0)),ROUNDDOWN($G1149*1.05,0)))</f>
        <v>63</v>
      </c>
      <c r="J1149" s="56"/>
      <c r="K1149" s="48"/>
      <c r="L1149" s="50"/>
      <c r="O1149" s="46" t="str">
        <f>D1149</f>
        <v>CIN</v>
      </c>
    </row>
    <row r="1150" spans="1:16" x14ac:dyDescent="0.2">
      <c r="A1150" s="55"/>
      <c r="B1150" s="55">
        <v>29573</v>
      </c>
      <c r="C1150" s="13" t="s">
        <v>1867</v>
      </c>
      <c r="D1150" s="84" t="s">
        <v>5</v>
      </c>
      <c r="E1150" s="47" t="s">
        <v>524</v>
      </c>
      <c r="F1150" s="48"/>
      <c r="G1150" s="69">
        <v>6</v>
      </c>
      <c r="H1150" s="47">
        <f>IF(LEFT(E1150,2)="DH",1,IF(LEFT(E1150,2)="CA",2,IF(LEFT(E1150,2)="1B",3,IF(LEFT(E1150,2)="2B",4,IF(LEFT(E1150,2)="3B",5,IF(LEFT(E1150,2)="SS",6,IF(LEFT(E1150,2)="LF",7,IF(LEFT(E1150,2)="CF",8,IF(LEFT(E1150,2)="RF",9,IF(LEFT(E1150,2)="SP",10,IF(LEFT(E1150,2)="RP",11,12)))))))))))</f>
        <v>9</v>
      </c>
      <c r="I1150" s="53">
        <f>IF($G1150="NC","NC",IF(OR(LEFT(E1150,2)="RP",LEFT(E1150,2)="SP"),ROUNDDOWN($G1150*1.05,0)+IF($G1150*1.05-ROUNDDOWN($G1150*1.05,0)&gt;=2/3,2/3,IF($G1150*1.05-ROUNDDOWN($G1150*1.05,0)&gt;=1/3,1/3,0)),ROUNDDOWN($G1150*1.05,0)))</f>
        <v>6</v>
      </c>
      <c r="J1150" s="56"/>
      <c r="K1150" s="49"/>
      <c r="L1150" s="50"/>
      <c r="O1150" s="46" t="str">
        <f>D1150</f>
        <v>PIN</v>
      </c>
    </row>
    <row r="1151" spans="1:16" x14ac:dyDescent="0.2">
      <c r="A1151" s="55"/>
      <c r="B1151" s="55">
        <v>31793</v>
      </c>
      <c r="C1151" s="13" t="s">
        <v>2022</v>
      </c>
      <c r="D1151" s="84" t="s">
        <v>18</v>
      </c>
      <c r="E1151" s="47" t="s">
        <v>21</v>
      </c>
      <c r="F1151" s="48"/>
      <c r="G1151" s="69">
        <v>8</v>
      </c>
      <c r="H1151" s="47">
        <f>IF(LEFT(E1151,2)="DH",1,IF(LEFT(E1151,2)="CA",2,IF(LEFT(E1151,2)="1B",3,IF(LEFT(E1151,2)="2B",4,IF(LEFT(E1151,2)="3B",5,IF(LEFT(E1151,2)="SS",6,IF(LEFT(E1151,2)="LF",7,IF(LEFT(E1151,2)="CF",8,IF(LEFT(E1151,2)="RF",9,IF(LEFT(E1151,2)="SP",10,IF(LEFT(E1151,2)="RP",11,12)))))))))))</f>
        <v>9</v>
      </c>
      <c r="I1151" s="53">
        <f>IF($G1151="NC","NC",IF(OR(LEFT(E1151,2)="RP",LEFT(E1151,2)="SP"),ROUNDDOWN($G1151*1.05,0)+IF($G1151*1.05-ROUNDDOWN($G1151*1.05,0)&gt;=2/3,2/3,IF($G1151*1.05-ROUNDDOWN($G1151*1.05,0)&gt;=1/3,1/3,0)),ROUNDDOWN($G1151*1.05,0)))</f>
        <v>8</v>
      </c>
      <c r="J1151" s="56"/>
      <c r="K1151" s="48"/>
      <c r="L1151" s="50"/>
      <c r="O1151" s="46" t="str">
        <f>D1151</f>
        <v>SEA</v>
      </c>
    </row>
    <row r="1152" spans="1:16" x14ac:dyDescent="0.2">
      <c r="A1152" s="55"/>
      <c r="B1152" s="55">
        <v>33098</v>
      </c>
      <c r="C1152" s="13" t="s">
        <v>2047</v>
      </c>
      <c r="D1152" s="84" t="s">
        <v>123</v>
      </c>
      <c r="E1152" s="47" t="s">
        <v>12</v>
      </c>
      <c r="F1152" s="48"/>
      <c r="G1152" s="69">
        <v>29</v>
      </c>
      <c r="H1152" s="47">
        <f>IF(LEFT(E1152,2)="DH",1,IF(LEFT(E1152,2)="CA",2,IF(LEFT(E1152,2)="1B",3,IF(LEFT(E1152,2)="2B",4,IF(LEFT(E1152,2)="3B",5,IF(LEFT(E1152,2)="SS",6,IF(LEFT(E1152,2)="LF",7,IF(LEFT(E1152,2)="CF",8,IF(LEFT(E1152,2)="RF",9,IF(LEFT(E1152,2)="SP",10,IF(LEFT(E1152,2)="RP",11,12)))))))))))</f>
        <v>9</v>
      </c>
      <c r="I1152" s="53">
        <f>IF($G1152="NC","NC",IF(OR(LEFT(E1152,2)="RP",LEFT(E1152,2)="SP"),ROUNDDOWN($G1152*1.05,0)+IF($G1152*1.05-ROUNDDOWN($G1152*1.05,0)&gt;=2/3,2/3,IF($G1152*1.05-ROUNDDOWN($G1152*1.05,0)&gt;=1/3,1/3,0)),ROUNDDOWN($G1152*1.05,0)))</f>
        <v>30</v>
      </c>
      <c r="J1152" s="56"/>
      <c r="K1152" s="49"/>
      <c r="L1152" s="50"/>
      <c r="O1152" s="46" t="str">
        <f>D1152</f>
        <v>MNA</v>
      </c>
    </row>
    <row r="1153" spans="1:16" x14ac:dyDescent="0.2">
      <c r="A1153" s="55"/>
      <c r="B1153" s="78">
        <v>4806</v>
      </c>
      <c r="C1153" s="13" t="s">
        <v>551</v>
      </c>
      <c r="D1153" s="82" t="s">
        <v>24</v>
      </c>
      <c r="E1153" s="47" t="s">
        <v>13</v>
      </c>
      <c r="F1153" s="13">
        <v>2</v>
      </c>
      <c r="G1153" s="70">
        <v>9</v>
      </c>
      <c r="H1153" s="51">
        <f>IF(LEFT(E1153,2)="DH",1,IF(LEFT(E1153,2)="CA",2,IF(LEFT(E1153,2)="1B",3,IF(LEFT(E1153,2)="2B",4,IF(LEFT(E1153,2)="3B",5,IF(LEFT(E1153,2)="SS",6,IF(LEFT(E1153,2)="LF",7,IF(LEFT(E1153,2)="CF",8,IF(LEFT(E1153,2)="RF",9,IF(LEFT(E1153,2)="SP",10,IF(LEFT(E1153,2)="RP",11,12)))))))))))</f>
        <v>10</v>
      </c>
      <c r="I1153" s="53">
        <f>IF($G1153="NC","NC",IF(OR(LEFT(E1153,2)="RP",LEFT(E1153,2)="SP"),ROUNDDOWN($G1153*1.05,0)+IF($G1153*1.05-ROUNDDOWN($G1153*1.05,0)&gt;=2/3,2/3,IF($G1153*1.05-ROUNDDOWN($G1153*1.05,0)&gt;=1/3,1/3,0)),ROUNDDOWN($G1153*1.05,0)))</f>
        <v>9.3333333333333339</v>
      </c>
      <c r="J1153" s="56"/>
      <c r="K1153" s="48"/>
      <c r="L1153" s="50"/>
      <c r="O1153" s="46" t="str">
        <f>D1153</f>
        <v>KCA</v>
      </c>
    </row>
    <row r="1154" spans="1:16" x14ac:dyDescent="0.2">
      <c r="A1154" s="55"/>
      <c r="B1154" s="78">
        <v>6632</v>
      </c>
      <c r="C1154" s="13" t="s">
        <v>567</v>
      </c>
      <c r="D1154" s="76" t="str">
        <f>P1154</f>
        <v>NYA/ATN</v>
      </c>
      <c r="E1154" s="51" t="s">
        <v>13</v>
      </c>
      <c r="F1154" s="13">
        <v>9</v>
      </c>
      <c r="G1154" s="70">
        <v>45.66</v>
      </c>
      <c r="H1154" s="51">
        <f>IF(LEFT(E1154,2)="DH",1,IF(LEFT(E1154,2)="CA",2,IF(LEFT(E1154,2)="1B",3,IF(LEFT(E1154,2)="2B",4,IF(LEFT(E1154,2)="3B",5,IF(LEFT(E1154,2)="SS",6,IF(LEFT(E1154,2)="LF",7,IF(LEFT(E1154,2)="CF",8,IF(LEFT(E1154,2)="RF",9,IF(LEFT(E1154,2)="SP",10,IF(LEFT(E1154,2)="RP",11,12)))))))))))</f>
        <v>10</v>
      </c>
      <c r="I1154" s="53">
        <f>IF($G1154="NC","NC",IF(OR(LEFT(E1154,2)="RP",LEFT(E1154,2)="SP"),ROUNDDOWN($G1154*1.05,0)+IF($G1154*1.05-ROUNDDOWN($G1154*1.05,0)&gt;=2/3,2/3,IF($G1154*1.05-ROUNDDOWN($G1154*1.05,0)&gt;=1/3,1/3,0)),ROUNDDOWN($G1154*1.05,0)))</f>
        <v>47.666666666666664</v>
      </c>
      <c r="J1154" s="56"/>
      <c r="K1154" s="48"/>
      <c r="L1154" s="50"/>
      <c r="O1154" s="46" t="str">
        <f>D1154</f>
        <v>NYA/ATN</v>
      </c>
      <c r="P1154" s="46" t="s">
        <v>379</v>
      </c>
    </row>
    <row r="1155" spans="1:16" x14ac:dyDescent="0.2">
      <c r="A1155" s="55"/>
      <c r="B1155" s="78">
        <v>8779</v>
      </c>
      <c r="C1155" s="13" t="s">
        <v>584</v>
      </c>
      <c r="D1155" s="82" t="s">
        <v>71</v>
      </c>
      <c r="E1155" s="47" t="s">
        <v>527</v>
      </c>
      <c r="F1155" s="13">
        <v>2</v>
      </c>
      <c r="G1155" s="70">
        <v>12</v>
      </c>
      <c r="H1155" s="51">
        <f>IF(LEFT(E1155,2)="DH",1,IF(LEFT(E1155,2)="CA",2,IF(LEFT(E1155,2)="1B",3,IF(LEFT(E1155,2)="2B",4,IF(LEFT(E1155,2)="3B",5,IF(LEFT(E1155,2)="SS",6,IF(LEFT(E1155,2)="LF",7,IF(LEFT(E1155,2)="CF",8,IF(LEFT(E1155,2)="RF",9,IF(LEFT(E1155,2)="SP",10,IF(LEFT(E1155,2)="RP",11,12)))))))))))</f>
        <v>10</v>
      </c>
      <c r="I1155" s="53">
        <f>IF($G1155="NC","NC",IF(OR(LEFT(E1155,2)="RP",LEFT(E1155,2)="SP"),ROUNDDOWN($G1155*1.05,0)+IF($G1155*1.05-ROUNDDOWN($G1155*1.05,0)&gt;=2/3,2/3,IF($G1155*1.05-ROUNDDOWN($G1155*1.05,0)&gt;=1/3,1/3,0)),ROUNDDOWN($G1155*1.05,0)))</f>
        <v>12.333333333333334</v>
      </c>
      <c r="J1155" s="56"/>
      <c r="K1155" s="48"/>
      <c r="L1155" s="50"/>
      <c r="O1155" s="46" t="str">
        <f>D1155</f>
        <v>CIN</v>
      </c>
    </row>
    <row r="1156" spans="1:16" x14ac:dyDescent="0.2">
      <c r="A1156" s="55"/>
      <c r="B1156" s="78">
        <v>10123</v>
      </c>
      <c r="C1156" s="13" t="s">
        <v>600</v>
      </c>
      <c r="D1156" s="82" t="s">
        <v>23</v>
      </c>
      <c r="E1156" s="47" t="s">
        <v>13</v>
      </c>
      <c r="F1156" s="13">
        <v>4</v>
      </c>
      <c r="G1156" s="70">
        <v>12.33</v>
      </c>
      <c r="H1156" s="47">
        <f>IF(LEFT(E1156,2)="DH",1,IF(LEFT(E1156,2)="CA",2,IF(LEFT(E1156,2)="1B",3,IF(LEFT(E1156,2)="2B",4,IF(LEFT(E1156,2)="3B",5,IF(LEFT(E1156,2)="SS",6,IF(LEFT(E1156,2)="LF",7,IF(LEFT(E1156,2)="CF",8,IF(LEFT(E1156,2)="RF",9,IF(LEFT(E1156,2)="SP",10,IF(LEFT(E1156,2)="RP",11,12)))))))))))</f>
        <v>10</v>
      </c>
      <c r="I1156" s="53">
        <f>IF($G1156="NC","NC",IF(OR(LEFT(E1156,2)="RP",LEFT(E1156,2)="SP"),ROUNDDOWN($G1156*1.05,0)+IF($G1156*1.05-ROUNDDOWN($G1156*1.05,0)&gt;=2/3,2/3,IF($G1156*1.05-ROUNDDOWN($G1156*1.05,0)&gt;=1/3,1/3,0)),ROUNDDOWN($G1156*1.05,0)))</f>
        <v>12.666666666666666</v>
      </c>
      <c r="J1156" s="56"/>
      <c r="K1156" s="49"/>
      <c r="L1156" s="50"/>
      <c r="O1156" s="46" t="str">
        <f>D1156</f>
        <v>BAA</v>
      </c>
    </row>
    <row r="1157" spans="1:16" x14ac:dyDescent="0.2">
      <c r="A1157" s="55"/>
      <c r="B1157" s="78">
        <v>13431</v>
      </c>
      <c r="C1157" s="13" t="s">
        <v>715</v>
      </c>
      <c r="D1157" s="82" t="s">
        <v>67</v>
      </c>
      <c r="E1157" s="51" t="s">
        <v>13</v>
      </c>
      <c r="F1157" s="13">
        <v>9</v>
      </c>
      <c r="G1157" s="70">
        <v>39</v>
      </c>
      <c r="H1157" s="51">
        <f>IF(LEFT(E1157,2)="DH",1,IF(LEFT(E1157,2)="CA",2,IF(LEFT(E1157,2)="1B",3,IF(LEFT(E1157,2)="2B",4,IF(LEFT(E1157,2)="3B",5,IF(LEFT(E1157,2)="SS",6,IF(LEFT(E1157,2)="LF",7,IF(LEFT(E1157,2)="CF",8,IF(LEFT(E1157,2)="RF",9,IF(LEFT(E1157,2)="SP",10,IF(LEFT(E1157,2)="RP",11,12)))))))))))</f>
        <v>10</v>
      </c>
      <c r="I1157" s="53">
        <f>IF($G1157="NC","NC",IF(OR(LEFT(E1157,2)="RP",LEFT(E1157,2)="SP"),ROUNDDOWN($G1157*1.05,0)+IF($G1157*1.05-ROUNDDOWN($G1157*1.05,0)&gt;=2/3,2/3,IF($G1157*1.05-ROUNDDOWN($G1157*1.05,0)&gt;=1/3,1/3,0)),ROUNDDOWN($G1157*1.05,0)))</f>
        <v>40.666666666666664</v>
      </c>
      <c r="J1157" s="56"/>
      <c r="K1157" s="49"/>
      <c r="L1157" s="50"/>
      <c r="O1157" s="46" t="str">
        <f>D1157</f>
        <v>NYA</v>
      </c>
    </row>
    <row r="1158" spans="1:16" x14ac:dyDescent="0.2">
      <c r="A1158" s="55"/>
      <c r="B1158" s="78">
        <v>14309</v>
      </c>
      <c r="C1158" s="13" t="s">
        <v>763</v>
      </c>
      <c r="D1158" s="82" t="s">
        <v>22</v>
      </c>
      <c r="E1158" s="51" t="s">
        <v>527</v>
      </c>
      <c r="F1158" s="13">
        <v>7</v>
      </c>
      <c r="G1158" s="70">
        <v>38.659999999999997</v>
      </c>
      <c r="H1158" s="51">
        <f>IF(LEFT(E1158,2)="DH",1,IF(LEFT(E1158,2)="CA",2,IF(LEFT(E1158,2)="1B",3,IF(LEFT(E1158,2)="2B",4,IF(LEFT(E1158,2)="3B",5,IF(LEFT(E1158,2)="SS",6,IF(LEFT(E1158,2)="LF",7,IF(LEFT(E1158,2)="CF",8,IF(LEFT(E1158,2)="RF",9,IF(LEFT(E1158,2)="SP",10,IF(LEFT(E1158,2)="RP",11,12)))))))))))</f>
        <v>10</v>
      </c>
      <c r="I1158" s="53">
        <f>IF($G1158="NC","NC",IF(OR(LEFT(E1158,2)="RP",LEFT(E1158,2)="SP"),ROUNDDOWN($G1158*1.05,0)+IF($G1158*1.05-ROUNDDOWN($G1158*1.05,0)&gt;=2/3,2/3,IF($G1158*1.05-ROUNDDOWN($G1158*1.05,0)&gt;=1/3,1/3,0)),ROUNDDOWN($G1158*1.05,0)))</f>
        <v>40.333333333333336</v>
      </c>
      <c r="J1158" s="56"/>
      <c r="K1158" s="48"/>
      <c r="L1158" s="50"/>
      <c r="O1158" s="46" t="str">
        <f>D1158</f>
        <v>NYN</v>
      </c>
    </row>
    <row r="1159" spans="1:16" x14ac:dyDescent="0.2">
      <c r="A1159" s="55"/>
      <c r="B1159" s="78">
        <v>15463</v>
      </c>
      <c r="C1159" s="13" t="s">
        <v>814</v>
      </c>
      <c r="D1159" s="82" t="s">
        <v>25</v>
      </c>
      <c r="E1159" s="47" t="s">
        <v>13</v>
      </c>
      <c r="F1159" s="13">
        <v>1</v>
      </c>
      <c r="G1159" s="70">
        <v>6.66</v>
      </c>
      <c r="H1159" s="51">
        <f>IF(LEFT(E1159,2)="DH",1,IF(LEFT(E1159,2)="CA",2,IF(LEFT(E1159,2)="1B",3,IF(LEFT(E1159,2)="2B",4,IF(LEFT(E1159,2)="3B",5,IF(LEFT(E1159,2)="SS",6,IF(LEFT(E1159,2)="LF",7,IF(LEFT(E1159,2)="CF",8,IF(LEFT(E1159,2)="RF",9,IF(LEFT(E1159,2)="SP",10,IF(LEFT(E1159,2)="RP",11,12)))))))))))</f>
        <v>10</v>
      </c>
      <c r="I1159" s="53">
        <f>IF($G1159="NC","NC",IF(OR(LEFT(E1159,2)="RP",LEFT(E1159,2)="SP"),ROUNDDOWN($G1159*1.05,0)+IF($G1159*1.05-ROUNDDOWN($G1159*1.05,0)&gt;=2/3,2/3,IF($G1159*1.05-ROUNDDOWN($G1159*1.05,0)&gt;=1/3,1/3,0)),ROUNDDOWN($G1159*1.05,0)))</f>
        <v>6.666666666666667</v>
      </c>
      <c r="J1159" s="56"/>
      <c r="K1159" s="48"/>
      <c r="L1159" s="50"/>
      <c r="O1159" s="46" t="str">
        <f>D1159</f>
        <v>BOA</v>
      </c>
    </row>
    <row r="1160" spans="1:16" x14ac:dyDescent="0.2">
      <c r="A1160" s="55"/>
      <c r="B1160" s="78">
        <v>16561</v>
      </c>
      <c r="C1160" s="13" t="s">
        <v>887</v>
      </c>
      <c r="D1160" s="82" t="s">
        <v>64</v>
      </c>
      <c r="E1160" s="51" t="s">
        <v>13</v>
      </c>
      <c r="F1160" s="13">
        <v>12</v>
      </c>
      <c r="G1160" s="70">
        <v>57.66</v>
      </c>
      <c r="H1160" s="51">
        <f>IF(LEFT(E1160,2)="DH",1,IF(LEFT(E1160,2)="CA",2,IF(LEFT(E1160,2)="1B",3,IF(LEFT(E1160,2)="2B",4,IF(LEFT(E1160,2)="3B",5,IF(LEFT(E1160,2)="SS",6,IF(LEFT(E1160,2)="LF",7,IF(LEFT(E1160,2)="CF",8,IF(LEFT(E1160,2)="RF",9,IF(LEFT(E1160,2)="SP",10,IF(LEFT(E1160,2)="RP",11,12)))))))))))</f>
        <v>10</v>
      </c>
      <c r="I1160" s="53">
        <f>IF($G1160="NC","NC",IF(OR(LEFT(E1160,2)="RP",LEFT(E1160,2)="SP"),ROUNDDOWN($G1160*1.05,0)+IF($G1160*1.05-ROUNDDOWN($G1160*1.05,0)&gt;=2/3,2/3,IF($G1160*1.05-ROUNDDOWN($G1160*1.05,0)&gt;=1/3,1/3,0)),ROUNDDOWN($G1160*1.05,0)))</f>
        <v>60.333333333333336</v>
      </c>
      <c r="J1160" s="56"/>
      <c r="K1160" s="48"/>
      <c r="L1160" s="50"/>
      <c r="O1160" s="46" t="str">
        <f>D1160</f>
        <v>CON</v>
      </c>
    </row>
    <row r="1161" spans="1:16" x14ac:dyDescent="0.2">
      <c r="A1161" s="55"/>
      <c r="B1161" s="78">
        <v>20370</v>
      </c>
      <c r="C1161" s="13" t="s">
        <v>1228</v>
      </c>
      <c r="D1161" s="82" t="s">
        <v>139</v>
      </c>
      <c r="E1161" s="47" t="s">
        <v>13</v>
      </c>
      <c r="F1161" s="13">
        <v>1</v>
      </c>
      <c r="G1161" s="70">
        <v>6</v>
      </c>
      <c r="H1161" s="51">
        <f>IF(LEFT(E1161,2)="DH",1,IF(LEFT(E1161,2)="CA",2,IF(LEFT(E1161,2)="1B",3,IF(LEFT(E1161,2)="2B",4,IF(LEFT(E1161,2)="3B",5,IF(LEFT(E1161,2)="SS",6,IF(LEFT(E1161,2)="LF",7,IF(LEFT(E1161,2)="CF",8,IF(LEFT(E1161,2)="RF",9,IF(LEFT(E1161,2)="SP",10,IF(LEFT(E1161,2)="RP",11,12)))))))))))</f>
        <v>10</v>
      </c>
      <c r="I1161" s="53">
        <f>IF($G1161="NC","NC",IF(OR(LEFT(E1161,2)="RP",LEFT(E1161,2)="SP"),ROUNDDOWN($G1161*1.05,0)+IF($G1161*1.05-ROUNDDOWN($G1161*1.05,0)&gt;=2/3,2/3,IF($G1161*1.05-ROUNDDOWN($G1161*1.05,0)&gt;=1/3,1/3,0)),ROUNDDOWN($G1161*1.05,0)))</f>
        <v>6</v>
      </c>
      <c r="J1161" s="56"/>
      <c r="K1161" s="48"/>
      <c r="L1161" s="50"/>
      <c r="O1161" s="46" t="str">
        <f>D1161</f>
        <v>MLN</v>
      </c>
    </row>
    <row r="1162" spans="1:16" x14ac:dyDescent="0.2">
      <c r="A1162" s="55"/>
      <c r="B1162" s="78">
        <v>20548</v>
      </c>
      <c r="C1162" s="13" t="s">
        <v>1253</v>
      </c>
      <c r="D1162" s="82" t="s">
        <v>120</v>
      </c>
      <c r="E1162" s="51" t="s">
        <v>13</v>
      </c>
      <c r="F1162" s="13">
        <v>14</v>
      </c>
      <c r="G1162" s="70">
        <v>64</v>
      </c>
      <c r="H1162" s="51">
        <f>IF(LEFT(E1162,2)="DH",1,IF(LEFT(E1162,2)="CA",2,IF(LEFT(E1162,2)="1B",3,IF(LEFT(E1162,2)="2B",4,IF(LEFT(E1162,2)="3B",5,IF(LEFT(E1162,2)="SS",6,IF(LEFT(E1162,2)="LF",7,IF(LEFT(E1162,2)="CF",8,IF(LEFT(E1162,2)="RF",9,IF(LEFT(E1162,2)="SP",10,IF(LEFT(E1162,2)="RP",11,12)))))))))))</f>
        <v>10</v>
      </c>
      <c r="I1162" s="53">
        <f>IF($G1162="NC","NC",IF(OR(LEFT(E1162,2)="RP",LEFT(E1162,2)="SP"),ROUNDDOWN($G1162*1.05,0)+IF($G1162*1.05-ROUNDDOWN($G1162*1.05,0)&gt;=2/3,2/3,IF($G1162*1.05-ROUNDDOWN($G1162*1.05,0)&gt;=1/3,1/3,0)),ROUNDDOWN($G1162*1.05,0)))</f>
        <v>67</v>
      </c>
      <c r="J1162" s="56"/>
      <c r="K1162" s="48"/>
      <c r="L1162" s="50"/>
      <c r="O1162" s="46" t="str">
        <f>D1162</f>
        <v>TOA</v>
      </c>
    </row>
    <row r="1163" spans="1:16" x14ac:dyDescent="0.2">
      <c r="A1163" s="55"/>
      <c r="B1163" s="78">
        <v>20638</v>
      </c>
      <c r="C1163" s="13" t="s">
        <v>831</v>
      </c>
      <c r="D1163" s="82" t="s">
        <v>18</v>
      </c>
      <c r="E1163" s="47" t="s">
        <v>13</v>
      </c>
      <c r="F1163" s="13">
        <v>2</v>
      </c>
      <c r="G1163" s="70">
        <v>7</v>
      </c>
      <c r="H1163" s="51">
        <f>IF(LEFT(E1163,2)="DH",1,IF(LEFT(E1163,2)="CA",2,IF(LEFT(E1163,2)="1B",3,IF(LEFT(E1163,2)="2B",4,IF(LEFT(E1163,2)="3B",5,IF(LEFT(E1163,2)="SS",6,IF(LEFT(E1163,2)="LF",7,IF(LEFT(E1163,2)="CF",8,IF(LEFT(E1163,2)="RF",9,IF(LEFT(E1163,2)="SP",10,IF(LEFT(E1163,2)="RP",11,12)))))))))))</f>
        <v>10</v>
      </c>
      <c r="I1163" s="53">
        <f>IF($G1163="NC","NC",IF(OR(LEFT(E1163,2)="RP",LEFT(E1163,2)="SP"),ROUNDDOWN($G1163*1.05,0)+IF($G1163*1.05-ROUNDDOWN($G1163*1.05,0)&gt;=2/3,2/3,IF($G1163*1.05-ROUNDDOWN($G1163*1.05,0)&gt;=1/3,1/3,0)),ROUNDDOWN($G1163*1.05,0)))</f>
        <v>7.333333333333333</v>
      </c>
      <c r="J1163" s="56"/>
      <c r="K1163" s="48"/>
      <c r="L1163" s="50"/>
      <c r="O1163" s="46" t="str">
        <f>D1163</f>
        <v>SEA</v>
      </c>
    </row>
    <row r="1164" spans="1:16" x14ac:dyDescent="0.2">
      <c r="A1164" s="55"/>
      <c r="B1164" s="78">
        <v>21446</v>
      </c>
      <c r="C1164" s="13" t="s">
        <v>1289</v>
      </c>
      <c r="D1164" s="82" t="s">
        <v>64</v>
      </c>
      <c r="E1164" s="47" t="s">
        <v>13</v>
      </c>
      <c r="F1164" s="13">
        <v>6</v>
      </c>
      <c r="G1164" s="70">
        <v>30.33</v>
      </c>
      <c r="H1164" s="47">
        <f>IF(LEFT(E1164,2)="DH",1,IF(LEFT(E1164,2)="CA",2,IF(LEFT(E1164,2)="1B",3,IF(LEFT(E1164,2)="2B",4,IF(LEFT(E1164,2)="3B",5,IF(LEFT(E1164,2)="SS",6,IF(LEFT(E1164,2)="LF",7,IF(LEFT(E1164,2)="CF",8,IF(LEFT(E1164,2)="RF",9,IF(LEFT(E1164,2)="SP",10,IF(LEFT(E1164,2)="RP",11,12)))))))))))</f>
        <v>10</v>
      </c>
      <c r="I1164" s="53">
        <f>IF($G1164="NC","NC",IF(OR(LEFT(E1164,2)="RP",LEFT(E1164,2)="SP"),ROUNDDOWN($G1164*1.05,0)+IF($G1164*1.05-ROUNDDOWN($G1164*1.05,0)&gt;=2/3,2/3,IF($G1164*1.05-ROUNDDOWN($G1164*1.05,0)&gt;=1/3,1/3,0)),ROUNDDOWN($G1164*1.05,0)))</f>
        <v>31.666666666666668</v>
      </c>
      <c r="J1164" s="56"/>
      <c r="K1164" s="48"/>
      <c r="L1164" s="50"/>
      <c r="O1164" s="46" t="str">
        <f>D1164</f>
        <v>CON</v>
      </c>
    </row>
    <row r="1165" spans="1:16" x14ac:dyDescent="0.2">
      <c r="A1165" s="55"/>
      <c r="B1165" s="78">
        <v>23735</v>
      </c>
      <c r="C1165" s="13" t="s">
        <v>572</v>
      </c>
      <c r="D1165" s="82" t="s">
        <v>94</v>
      </c>
      <c r="E1165" s="47" t="s">
        <v>13</v>
      </c>
      <c r="F1165" s="13">
        <v>2</v>
      </c>
      <c r="G1165" s="70">
        <v>7.66</v>
      </c>
      <c r="H1165" s="47">
        <f>IF(LEFT(E1165,2)="DH",1,IF(LEFT(E1165,2)="CA",2,IF(LEFT(E1165,2)="1B",3,IF(LEFT(E1165,2)="2B",4,IF(LEFT(E1165,2)="3B",5,IF(LEFT(E1165,2)="SS",6,IF(LEFT(E1165,2)="LF",7,IF(LEFT(E1165,2)="CF",8,IF(LEFT(E1165,2)="RF",9,IF(LEFT(E1165,2)="SP",10,IF(LEFT(E1165,2)="RP",11,12)))))))))))</f>
        <v>10</v>
      </c>
      <c r="I1165" s="53">
        <f>IF($G1165="NC","NC",IF(OR(LEFT(E1165,2)="RP",LEFT(E1165,2)="SP"),ROUNDDOWN($G1165*1.05,0)+IF($G1165*1.05-ROUNDDOWN($G1165*1.05,0)&gt;=2/3,2/3,IF($G1165*1.05-ROUNDDOWN($G1165*1.05,0)&gt;=1/3,1/3,0)),ROUNDDOWN($G1165*1.05,0)))</f>
        <v>8</v>
      </c>
      <c r="J1165" s="56"/>
      <c r="K1165" s="49"/>
      <c r="L1165" s="50"/>
      <c r="O1165" s="46" t="str">
        <f>D1165</f>
        <v>HOA</v>
      </c>
    </row>
    <row r="1166" spans="1:16" x14ac:dyDescent="0.2">
      <c r="A1166" s="55"/>
      <c r="B1166" s="78">
        <v>25550</v>
      </c>
      <c r="C1166" s="13" t="s">
        <v>1594</v>
      </c>
      <c r="D1166" s="82" t="s">
        <v>11</v>
      </c>
      <c r="E1166" s="47" t="s">
        <v>13</v>
      </c>
      <c r="F1166" s="13">
        <v>1</v>
      </c>
      <c r="G1166" s="70">
        <v>4.66</v>
      </c>
      <c r="H1166" s="47">
        <f>IF(LEFT(E1166,2)="DH",1,IF(LEFT(E1166,2)="CA",2,IF(LEFT(E1166,2)="1B",3,IF(LEFT(E1166,2)="2B",4,IF(LEFT(E1166,2)="3B",5,IF(LEFT(E1166,2)="SS",6,IF(LEFT(E1166,2)="LF",7,IF(LEFT(E1166,2)="CF",8,IF(LEFT(E1166,2)="RF",9,IF(LEFT(E1166,2)="SP",10,IF(LEFT(E1166,2)="RP",11,12)))))))))))</f>
        <v>10</v>
      </c>
      <c r="I1166" s="53">
        <f>IF($G1166="NC","NC",IF(OR(LEFT(E1166,2)="RP",LEFT(E1166,2)="SP"),ROUNDDOWN($G1166*1.05,0)+IF($G1166*1.05-ROUNDDOWN($G1166*1.05,0)&gt;=2/3,2/3,IF($G1166*1.05-ROUNDDOWN($G1166*1.05,0)&gt;=1/3,1/3,0)),ROUNDDOWN($G1166*1.05,0)))</f>
        <v>4.666666666666667</v>
      </c>
      <c r="J1166" s="56"/>
      <c r="K1166" s="48"/>
      <c r="L1166" s="50"/>
      <c r="O1166" s="46" t="str">
        <f>D1166</f>
        <v>SDN</v>
      </c>
    </row>
    <row r="1167" spans="1:16" x14ac:dyDescent="0.2">
      <c r="A1167" s="55"/>
      <c r="B1167" s="78">
        <v>26058</v>
      </c>
      <c r="C1167" s="13" t="s">
        <v>1656</v>
      </c>
      <c r="D1167" s="82" t="s">
        <v>120</v>
      </c>
      <c r="E1167" s="47" t="s">
        <v>527</v>
      </c>
      <c r="F1167" s="13">
        <v>5</v>
      </c>
      <c r="G1167" s="70">
        <v>24.33</v>
      </c>
      <c r="H1167" s="47">
        <f>IF(LEFT(E1167,2)="DH",1,IF(LEFT(E1167,2)="CA",2,IF(LEFT(E1167,2)="1B",3,IF(LEFT(E1167,2)="2B",4,IF(LEFT(E1167,2)="3B",5,IF(LEFT(E1167,2)="SS",6,IF(LEFT(E1167,2)="LF",7,IF(LEFT(E1167,2)="CF",8,IF(LEFT(E1167,2)="RF",9,IF(LEFT(E1167,2)="SP",10,IF(LEFT(E1167,2)="RP",11,12)))))))))))</f>
        <v>10</v>
      </c>
      <c r="I1167" s="53">
        <f>IF($G1167="NC","NC",IF(OR(LEFT(E1167,2)="RP",LEFT(E1167,2)="SP"),ROUNDDOWN($G1167*1.05,0)+IF($G1167*1.05-ROUNDDOWN($G1167*1.05,0)&gt;=2/3,2/3,IF($G1167*1.05-ROUNDDOWN($G1167*1.05,0)&gt;=1/3,1/3,0)),ROUNDDOWN($G1167*1.05,0)))</f>
        <v>25.333333333333332</v>
      </c>
      <c r="J1167" s="56"/>
      <c r="K1167" s="49"/>
      <c r="L1167" s="50"/>
      <c r="O1167" s="46" t="str">
        <f>D1167</f>
        <v>TOA</v>
      </c>
    </row>
    <row r="1168" spans="1:16" x14ac:dyDescent="0.2">
      <c r="A1168" s="55"/>
      <c r="B1168" s="78">
        <v>26171</v>
      </c>
      <c r="C1168" s="13" t="s">
        <v>1669</v>
      </c>
      <c r="D1168" s="82" t="s">
        <v>140</v>
      </c>
      <c r="E1168" s="51" t="s">
        <v>13</v>
      </c>
      <c r="F1168" s="13">
        <v>6</v>
      </c>
      <c r="G1168" s="70">
        <v>26</v>
      </c>
      <c r="H1168" s="51">
        <f>IF(LEFT(E1168,2)="DH",1,IF(LEFT(E1168,2)="CA",2,IF(LEFT(E1168,2)="1B",3,IF(LEFT(E1168,2)="2B",4,IF(LEFT(E1168,2)="3B",5,IF(LEFT(E1168,2)="SS",6,IF(LEFT(E1168,2)="LF",7,IF(LEFT(E1168,2)="CF",8,IF(LEFT(E1168,2)="RF",9,IF(LEFT(E1168,2)="SP",10,IF(LEFT(E1168,2)="RP",11,12)))))))))))</f>
        <v>10</v>
      </c>
      <c r="I1168" s="53">
        <f>IF($G1168="NC","NC",IF(OR(LEFT(E1168,2)="RP",LEFT(E1168,2)="SP"),ROUNDDOWN($G1168*1.05,0)+IF($G1168*1.05-ROUNDDOWN($G1168*1.05,0)&gt;=2/3,2/3,IF($G1168*1.05-ROUNDDOWN($G1168*1.05,0)&gt;=1/3,1/3,0)),ROUNDDOWN($G1168*1.05,0)))</f>
        <v>27</v>
      </c>
      <c r="J1168" s="56"/>
      <c r="K1168" s="48"/>
      <c r="L1168" s="50"/>
      <c r="O1168" s="46" t="str">
        <f>D1168</f>
        <v>MMN</v>
      </c>
    </row>
    <row r="1169" spans="1:16" x14ac:dyDescent="0.2">
      <c r="A1169" s="55"/>
      <c r="B1169" s="78">
        <v>26257</v>
      </c>
      <c r="C1169" s="13" t="s">
        <v>1685</v>
      </c>
      <c r="D1169" s="82" t="s">
        <v>69</v>
      </c>
      <c r="E1169" s="47" t="s">
        <v>527</v>
      </c>
      <c r="F1169" s="13">
        <v>2</v>
      </c>
      <c r="G1169" s="70">
        <v>11</v>
      </c>
      <c r="H1169" s="51">
        <f>IF(LEFT(E1169,2)="DH",1,IF(LEFT(E1169,2)="CA",2,IF(LEFT(E1169,2)="1B",3,IF(LEFT(E1169,2)="2B",4,IF(LEFT(E1169,2)="3B",5,IF(LEFT(E1169,2)="SS",6,IF(LEFT(E1169,2)="LF",7,IF(LEFT(E1169,2)="CF",8,IF(LEFT(E1169,2)="RF",9,IF(LEFT(E1169,2)="SP",10,IF(LEFT(E1169,2)="RP",11,12)))))))))))</f>
        <v>10</v>
      </c>
      <c r="I1169" s="53">
        <f>IF($G1169="NC","NC",IF(OR(LEFT(E1169,2)="RP",LEFT(E1169,2)="SP"),ROUNDDOWN($G1169*1.05,0)+IF($G1169*1.05-ROUNDDOWN($G1169*1.05,0)&gt;=2/3,2/3,IF($G1169*1.05-ROUNDDOWN($G1169*1.05,0)&gt;=1/3,1/3,0)),ROUNDDOWN($G1169*1.05,0)))</f>
        <v>11.333333333333334</v>
      </c>
      <c r="J1169" s="56"/>
      <c r="K1169" s="48"/>
      <c r="L1169" s="50"/>
      <c r="O1169" s="46" t="str">
        <f>D1169</f>
        <v>OAA</v>
      </c>
    </row>
    <row r="1170" spans="1:16" x14ac:dyDescent="0.2">
      <c r="A1170" s="55"/>
      <c r="B1170" s="78">
        <v>27582</v>
      </c>
      <c r="C1170" s="13" t="s">
        <v>1775</v>
      </c>
      <c r="D1170" s="82" t="s">
        <v>17</v>
      </c>
      <c r="E1170" s="47" t="s">
        <v>527</v>
      </c>
      <c r="F1170" s="13">
        <v>2</v>
      </c>
      <c r="G1170" s="70">
        <v>10</v>
      </c>
      <c r="H1170" s="51">
        <f>IF(LEFT(E1170,2)="DH",1,IF(LEFT(E1170,2)="CA",2,IF(LEFT(E1170,2)="1B",3,IF(LEFT(E1170,2)="2B",4,IF(LEFT(E1170,2)="3B",5,IF(LEFT(E1170,2)="SS",6,IF(LEFT(E1170,2)="LF",7,IF(LEFT(E1170,2)="CF",8,IF(LEFT(E1170,2)="RF",9,IF(LEFT(E1170,2)="SP",10,IF(LEFT(E1170,2)="RP",11,12)))))))))))</f>
        <v>10</v>
      </c>
      <c r="I1170" s="53">
        <f>IF($G1170="NC","NC",IF(OR(LEFT(E1170,2)="RP",LEFT(E1170,2)="SP"),ROUNDDOWN($G1170*1.05,0)+IF($G1170*1.05-ROUNDDOWN($G1170*1.05,0)&gt;=2/3,2/3,IF($G1170*1.05-ROUNDDOWN($G1170*1.05,0)&gt;=1/3,1/3,0)),ROUNDDOWN($G1170*1.05,0)))</f>
        <v>10.333333333333334</v>
      </c>
      <c r="J1170" s="56"/>
      <c r="K1170" s="48"/>
      <c r="L1170" s="50"/>
      <c r="O1170" s="46" t="str">
        <f>D1170</f>
        <v>ATN</v>
      </c>
    </row>
    <row r="1171" spans="1:16" x14ac:dyDescent="0.2">
      <c r="A1171" s="55"/>
      <c r="B1171" s="78">
        <v>27685</v>
      </c>
      <c r="C1171" s="13" t="s">
        <v>1794</v>
      </c>
      <c r="D1171" s="82" t="s">
        <v>71</v>
      </c>
      <c r="E1171" s="47" t="s">
        <v>527</v>
      </c>
      <c r="F1171" s="13">
        <v>2</v>
      </c>
      <c r="G1171" s="70">
        <v>13.33</v>
      </c>
      <c r="H1171" s="47">
        <f>IF(LEFT(E1171,2)="DH",1,IF(LEFT(E1171,2)="CA",2,IF(LEFT(E1171,2)="1B",3,IF(LEFT(E1171,2)="2B",4,IF(LEFT(E1171,2)="3B",5,IF(LEFT(E1171,2)="SS",6,IF(LEFT(E1171,2)="LF",7,IF(LEFT(E1171,2)="CF",8,IF(LEFT(E1171,2)="RF",9,IF(LEFT(E1171,2)="SP",10,IF(LEFT(E1171,2)="RP",11,12)))))))))))</f>
        <v>10</v>
      </c>
      <c r="I1171" s="53">
        <f>IF($G1171="NC","NC",IF(OR(LEFT(E1171,2)="RP",LEFT(E1171,2)="SP"),ROUNDDOWN($G1171*1.05,0)+IF($G1171*1.05-ROUNDDOWN($G1171*1.05,0)&gt;=2/3,2/3,IF($G1171*1.05-ROUNDDOWN($G1171*1.05,0)&gt;=1/3,1/3,0)),ROUNDDOWN($G1171*1.05,0)))</f>
        <v>13.666666666666666</v>
      </c>
      <c r="J1171" s="56"/>
      <c r="K1171" s="49"/>
      <c r="L1171" s="50"/>
      <c r="O1171" s="46" t="str">
        <f>D1171</f>
        <v>CIN</v>
      </c>
    </row>
    <row r="1172" spans="1:16" x14ac:dyDescent="0.2">
      <c r="A1172" s="55"/>
      <c r="B1172" s="78">
        <v>30142</v>
      </c>
      <c r="C1172" s="13" t="s">
        <v>1942</v>
      </c>
      <c r="D1172" s="82" t="s">
        <v>124</v>
      </c>
      <c r="E1172" s="47" t="s">
        <v>527</v>
      </c>
      <c r="F1172" s="13">
        <v>1</v>
      </c>
      <c r="G1172" s="70">
        <v>4</v>
      </c>
      <c r="H1172" s="51">
        <f>IF(LEFT(E1172,2)="DH",1,IF(LEFT(E1172,2)="CA",2,IF(LEFT(E1172,2)="1B",3,IF(LEFT(E1172,2)="2B",4,IF(LEFT(E1172,2)="3B",5,IF(LEFT(E1172,2)="SS",6,IF(LEFT(E1172,2)="LF",7,IF(LEFT(E1172,2)="CF",8,IF(LEFT(E1172,2)="RF",9,IF(LEFT(E1172,2)="SP",10,IF(LEFT(E1172,2)="RP",11,12)))))))))))</f>
        <v>10</v>
      </c>
      <c r="I1172" s="53">
        <f>IF($G1172="NC","NC",IF(OR(LEFT(E1172,2)="RP",LEFT(E1172,2)="SP"),ROUNDDOWN($G1172*1.05,0)+IF($G1172*1.05-ROUNDDOWN($G1172*1.05,0)&gt;=2/3,2/3,IF($G1172*1.05-ROUNDDOWN($G1172*1.05,0)&gt;=1/3,1/3,0)),ROUNDDOWN($G1172*1.05,0)))</f>
        <v>4</v>
      </c>
      <c r="J1172" s="56"/>
      <c r="K1172" s="48"/>
      <c r="L1172" s="50"/>
      <c r="O1172" s="46" t="str">
        <f>D1172</f>
        <v>CLA</v>
      </c>
    </row>
    <row r="1173" spans="1:16" x14ac:dyDescent="0.2">
      <c r="A1173" s="55"/>
      <c r="B1173" s="78">
        <v>31533</v>
      </c>
      <c r="C1173" s="13" t="s">
        <v>1988</v>
      </c>
      <c r="D1173" s="82" t="s">
        <v>7</v>
      </c>
      <c r="E1173" s="47" t="s">
        <v>527</v>
      </c>
      <c r="F1173" s="13">
        <v>3</v>
      </c>
      <c r="G1173" s="70">
        <v>17</v>
      </c>
      <c r="H1173" s="47">
        <f>IF(LEFT(E1173,2)="DH",1,IF(LEFT(E1173,2)="CA",2,IF(LEFT(E1173,2)="1B",3,IF(LEFT(E1173,2)="2B",4,IF(LEFT(E1173,2)="3B",5,IF(LEFT(E1173,2)="SS",6,IF(LEFT(E1173,2)="LF",7,IF(LEFT(E1173,2)="CF",8,IF(LEFT(E1173,2)="RF",9,IF(LEFT(E1173,2)="SP",10,IF(LEFT(E1173,2)="RP",11,12)))))))))))</f>
        <v>10</v>
      </c>
      <c r="I1173" s="53">
        <f>IF($G1173="NC","NC",IF(OR(LEFT(E1173,2)="RP",LEFT(E1173,2)="SP"),ROUNDDOWN($G1173*1.05,0)+IF($G1173*1.05-ROUNDDOWN($G1173*1.05,0)&gt;=2/3,2/3,IF($G1173*1.05-ROUNDDOWN($G1173*1.05,0)&gt;=1/3,1/3,0)),ROUNDDOWN($G1173*1.05,0)))</f>
        <v>17.666666666666668</v>
      </c>
      <c r="J1173" s="56"/>
      <c r="K1173" s="49"/>
      <c r="L1173" s="50"/>
      <c r="O1173" s="46" t="str">
        <f>D1173</f>
        <v>LAA</v>
      </c>
    </row>
    <row r="1174" spans="1:16" x14ac:dyDescent="0.2">
      <c r="A1174" s="55"/>
      <c r="B1174" s="78">
        <v>33628</v>
      </c>
      <c r="C1174" s="13" t="s">
        <v>2065</v>
      </c>
      <c r="D1174" s="82" t="s">
        <v>7</v>
      </c>
      <c r="E1174" s="51" t="s">
        <v>13</v>
      </c>
      <c r="F1174" s="13">
        <v>5</v>
      </c>
      <c r="G1174" s="70">
        <v>24.33</v>
      </c>
      <c r="H1174" s="51">
        <f>IF(LEFT(E1174,2)="DH",1,IF(LEFT(E1174,2)="CA",2,IF(LEFT(E1174,2)="1B",3,IF(LEFT(E1174,2)="2B",4,IF(LEFT(E1174,2)="3B",5,IF(LEFT(E1174,2)="SS",6,IF(LEFT(E1174,2)="LF",7,IF(LEFT(E1174,2)="CF",8,IF(LEFT(E1174,2)="RF",9,IF(LEFT(E1174,2)="SP",10,IF(LEFT(E1174,2)="RP",11,12)))))))))))</f>
        <v>10</v>
      </c>
      <c r="I1174" s="53">
        <f>IF($G1174="NC","NC",IF(OR(LEFT(E1174,2)="RP",LEFT(E1174,2)="SP"),ROUNDDOWN($G1174*1.05,0)+IF($G1174*1.05-ROUNDDOWN($G1174*1.05,0)&gt;=2/3,2/3,IF($G1174*1.05-ROUNDDOWN($G1174*1.05,0)&gt;=1/3,1/3,0)),ROUNDDOWN($G1174*1.05,0)))</f>
        <v>25.333333333333332</v>
      </c>
      <c r="J1174" s="56"/>
      <c r="K1174" s="48"/>
      <c r="L1174" s="50"/>
      <c r="O1174" s="46" t="str">
        <f>D1174</f>
        <v>LAA</v>
      </c>
    </row>
    <row r="1175" spans="1:16" x14ac:dyDescent="0.2">
      <c r="A1175" s="55"/>
      <c r="B1175" s="78">
        <v>1247</v>
      </c>
      <c r="C1175" s="13" t="s">
        <v>537</v>
      </c>
      <c r="D1175" s="82" t="s">
        <v>67</v>
      </c>
      <c r="E1175" s="47" t="s">
        <v>15</v>
      </c>
      <c r="F1175" s="13">
        <v>0</v>
      </c>
      <c r="G1175" s="70">
        <v>1.66</v>
      </c>
      <c r="H1175" s="51">
        <f>IF(LEFT(E1175,2)="DH",1,IF(LEFT(E1175,2)="CA",2,IF(LEFT(E1175,2)="1B",3,IF(LEFT(E1175,2)="2B",4,IF(LEFT(E1175,2)="3B",5,IF(LEFT(E1175,2)="SS",6,IF(LEFT(E1175,2)="LF",7,IF(LEFT(E1175,2)="CF",8,IF(LEFT(E1175,2)="RF",9,IF(LEFT(E1175,2)="SP",10,IF(LEFT(E1175,2)="RP",11,12)))))))))))</f>
        <v>11</v>
      </c>
      <c r="I1175" s="53">
        <f>IF($G1175="NC","NC",IF(OR(LEFT(E1175,2)="RP",LEFT(E1175,2)="SP"),ROUNDDOWN($G1175*1.05,0)+IF($G1175*1.05-ROUNDDOWN($G1175*1.05,0)&gt;=2/3,2/3,IF($G1175*1.05-ROUNDDOWN($G1175*1.05,0)&gt;=1/3,1/3,0)),ROUNDDOWN($G1175*1.05,0)))</f>
        <v>1.6666666666666665</v>
      </c>
      <c r="J1175" s="56"/>
      <c r="K1175" s="48"/>
      <c r="L1175" s="50"/>
      <c r="O1175" s="46" t="str">
        <f>D1175</f>
        <v>NYA</v>
      </c>
    </row>
    <row r="1176" spans="1:16" x14ac:dyDescent="0.2">
      <c r="A1176" s="55"/>
      <c r="B1176" s="78">
        <v>3237</v>
      </c>
      <c r="C1176" s="13" t="s">
        <v>546</v>
      </c>
      <c r="D1176" s="82" t="s">
        <v>69</v>
      </c>
      <c r="E1176" s="47" t="s">
        <v>15</v>
      </c>
      <c r="F1176" s="13">
        <v>0</v>
      </c>
      <c r="G1176" s="70">
        <v>15.66</v>
      </c>
      <c r="H1176" s="47">
        <f>IF(LEFT(E1176,2)="DH",1,IF(LEFT(E1176,2)="CA",2,IF(LEFT(E1176,2)="1B",3,IF(LEFT(E1176,2)="2B",4,IF(LEFT(E1176,2)="3B",5,IF(LEFT(E1176,2)="SS",6,IF(LEFT(E1176,2)="LF",7,IF(LEFT(E1176,2)="CF",8,IF(LEFT(E1176,2)="RF",9,IF(LEFT(E1176,2)="SP",10,IF(LEFT(E1176,2)="RP",11,12)))))))))))</f>
        <v>11</v>
      </c>
      <c r="I1176" s="53">
        <f>IF($G1176="NC","NC",IF(OR(LEFT(E1176,2)="RP",LEFT(E1176,2)="SP"),ROUNDDOWN($G1176*1.05,0)+IF($G1176*1.05-ROUNDDOWN($G1176*1.05,0)&gt;=2/3,2/3,IF($G1176*1.05-ROUNDDOWN($G1176*1.05,0)&gt;=1/3,1/3,0)),ROUNDDOWN($G1176*1.05,0)))</f>
        <v>16.333333333333332</v>
      </c>
      <c r="J1176" s="56"/>
      <c r="K1176" s="48"/>
      <c r="L1176" s="50"/>
      <c r="O1176" s="46" t="str">
        <f>D1176</f>
        <v>OAA</v>
      </c>
    </row>
    <row r="1177" spans="1:16" x14ac:dyDescent="0.2">
      <c r="A1177" s="55"/>
      <c r="B1177" s="78">
        <v>3548</v>
      </c>
      <c r="C1177" s="13" t="s">
        <v>548</v>
      </c>
      <c r="D1177" s="82" t="s">
        <v>25</v>
      </c>
      <c r="E1177" s="47" t="s">
        <v>15</v>
      </c>
      <c r="F1177" s="13">
        <v>0</v>
      </c>
      <c r="G1177" s="70">
        <v>13.66</v>
      </c>
      <c r="H1177" s="51">
        <f>IF(LEFT(E1177,2)="DH",1,IF(LEFT(E1177,2)="CA",2,IF(LEFT(E1177,2)="1B",3,IF(LEFT(E1177,2)="2B",4,IF(LEFT(E1177,2)="3B",5,IF(LEFT(E1177,2)="SS",6,IF(LEFT(E1177,2)="LF",7,IF(LEFT(E1177,2)="CF",8,IF(LEFT(E1177,2)="RF",9,IF(LEFT(E1177,2)="SP",10,IF(LEFT(E1177,2)="RP",11,12)))))))))))</f>
        <v>11</v>
      </c>
      <c r="I1177" s="53">
        <f>IF($G1177="NC","NC",IF(OR(LEFT(E1177,2)="RP",LEFT(E1177,2)="SP"),ROUNDDOWN($G1177*1.05,0)+IF($G1177*1.05-ROUNDDOWN($G1177*1.05,0)&gt;=2/3,2/3,IF($G1177*1.05-ROUNDDOWN($G1177*1.05,0)&gt;=1/3,1/3,0)),ROUNDDOWN($G1177*1.05,0)))</f>
        <v>14.333333333333334</v>
      </c>
      <c r="J1177" s="56"/>
      <c r="K1177" s="48"/>
      <c r="L1177" s="50"/>
      <c r="O1177" s="46" t="str">
        <f>D1177</f>
        <v>BOA</v>
      </c>
    </row>
    <row r="1178" spans="1:16" x14ac:dyDescent="0.2">
      <c r="A1178" s="55"/>
      <c r="B1178" s="78">
        <v>5448</v>
      </c>
      <c r="C1178" s="13" t="s">
        <v>559</v>
      </c>
      <c r="D1178" s="82" t="s">
        <v>17</v>
      </c>
      <c r="E1178" s="47" t="s">
        <v>15</v>
      </c>
      <c r="F1178" s="13">
        <v>0</v>
      </c>
      <c r="G1178" s="70">
        <v>8</v>
      </c>
      <c r="H1178" s="51">
        <f>IF(LEFT(E1178,2)="DH",1,IF(LEFT(E1178,2)="CA",2,IF(LEFT(E1178,2)="1B",3,IF(LEFT(E1178,2)="2B",4,IF(LEFT(E1178,2)="3B",5,IF(LEFT(E1178,2)="SS",6,IF(LEFT(E1178,2)="LF",7,IF(LEFT(E1178,2)="CF",8,IF(LEFT(E1178,2)="RF",9,IF(LEFT(E1178,2)="SP",10,IF(LEFT(E1178,2)="RP",11,12)))))))))))</f>
        <v>11</v>
      </c>
      <c r="I1178" s="53">
        <f>IF($G1178="NC","NC",IF(OR(LEFT(E1178,2)="RP",LEFT(E1178,2)="SP"),ROUNDDOWN($G1178*1.05,0)+IF($G1178*1.05-ROUNDDOWN($G1178*1.05,0)&gt;=2/3,2/3,IF($G1178*1.05-ROUNDDOWN($G1178*1.05,0)&gt;=1/3,1/3,0)),ROUNDDOWN($G1178*1.05,0)))</f>
        <v>8.3333333333333339</v>
      </c>
      <c r="J1178" s="56"/>
      <c r="K1178" s="48"/>
      <c r="L1178" s="50"/>
      <c r="O1178" s="46" t="str">
        <f>D1178</f>
        <v>ATN</v>
      </c>
    </row>
    <row r="1179" spans="1:16" x14ac:dyDescent="0.2">
      <c r="A1179" s="55"/>
      <c r="B1179" s="78">
        <v>5615</v>
      </c>
      <c r="C1179" s="13" t="s">
        <v>561</v>
      </c>
      <c r="D1179" s="82" t="s">
        <v>68</v>
      </c>
      <c r="E1179" s="47" t="s">
        <v>528</v>
      </c>
      <c r="F1179" s="13">
        <v>1</v>
      </c>
      <c r="G1179" s="70">
        <v>26</v>
      </c>
      <c r="H1179" s="51">
        <f>IF(LEFT(E1179,2)="DH",1,IF(LEFT(E1179,2)="CA",2,IF(LEFT(E1179,2)="1B",3,IF(LEFT(E1179,2)="2B",4,IF(LEFT(E1179,2)="3B",5,IF(LEFT(E1179,2)="SS",6,IF(LEFT(E1179,2)="LF",7,IF(LEFT(E1179,2)="CF",8,IF(LEFT(E1179,2)="RF",9,IF(LEFT(E1179,2)="SP",10,IF(LEFT(E1179,2)="RP",11,12)))))))))))</f>
        <v>11</v>
      </c>
      <c r="I1179" s="53">
        <f>IF($G1179="NC","NC",IF(OR(LEFT(E1179,2)="RP",LEFT(E1179,2)="SP"),ROUNDDOWN($G1179*1.05,0)+IF($G1179*1.05-ROUNDDOWN($G1179*1.05,0)&gt;=2/3,2/3,IF($G1179*1.05-ROUNDDOWN($G1179*1.05,0)&gt;=1/3,1/3,0)),ROUNDDOWN($G1179*1.05,0)))</f>
        <v>27</v>
      </c>
      <c r="J1179" s="56"/>
      <c r="K1179" s="48"/>
      <c r="L1179" s="50"/>
      <c r="O1179" s="46" t="str">
        <f>D1179</f>
        <v>CHN</v>
      </c>
    </row>
    <row r="1180" spans="1:16" x14ac:dyDescent="0.2">
      <c r="A1180" s="55"/>
      <c r="B1180" s="78">
        <v>6175</v>
      </c>
      <c r="C1180" s="13" t="s">
        <v>564</v>
      </c>
      <c r="D1180" s="82" t="s">
        <v>23</v>
      </c>
      <c r="E1180" s="47" t="s">
        <v>528</v>
      </c>
      <c r="F1180" s="13">
        <v>1</v>
      </c>
      <c r="G1180" s="70">
        <v>11.66</v>
      </c>
      <c r="H1180" s="51">
        <f>IF(LEFT(E1180,2)="DH",1,IF(LEFT(E1180,2)="CA",2,IF(LEFT(E1180,2)="1B",3,IF(LEFT(E1180,2)="2B",4,IF(LEFT(E1180,2)="3B",5,IF(LEFT(E1180,2)="SS",6,IF(LEFT(E1180,2)="LF",7,IF(LEFT(E1180,2)="CF",8,IF(LEFT(E1180,2)="RF",9,IF(LEFT(E1180,2)="SP",10,IF(LEFT(E1180,2)="RP",11,12)))))))))))</f>
        <v>11</v>
      </c>
      <c r="I1180" s="53">
        <f>IF($G1180="NC","NC",IF(OR(LEFT(E1180,2)="RP",LEFT(E1180,2)="SP"),ROUNDDOWN($G1180*1.05,0)+IF($G1180*1.05-ROUNDDOWN($G1180*1.05,0)&gt;=2/3,2/3,IF($G1180*1.05-ROUNDDOWN($G1180*1.05,0)&gt;=1/3,1/3,0)),ROUNDDOWN($G1180*1.05,0)))</f>
        <v>12</v>
      </c>
      <c r="J1180" s="56"/>
      <c r="K1180" s="48"/>
      <c r="L1180" s="50"/>
      <c r="O1180" s="46" t="str">
        <f>D1180</f>
        <v>BAA</v>
      </c>
    </row>
    <row r="1181" spans="1:16" x14ac:dyDescent="0.2">
      <c r="A1181" s="55"/>
      <c r="B1181" s="78">
        <v>6576</v>
      </c>
      <c r="C1181" s="13" t="s">
        <v>566</v>
      </c>
      <c r="D1181" s="82" t="s">
        <v>25</v>
      </c>
      <c r="E1181" s="47" t="s">
        <v>15</v>
      </c>
      <c r="F1181" s="13">
        <v>0</v>
      </c>
      <c r="G1181" s="70">
        <v>2.66</v>
      </c>
      <c r="H1181" s="51">
        <f>IF(LEFT(E1181,2)="DH",1,IF(LEFT(E1181,2)="CA",2,IF(LEFT(E1181,2)="1B",3,IF(LEFT(E1181,2)="2B",4,IF(LEFT(E1181,2)="3B",5,IF(LEFT(E1181,2)="SS",6,IF(LEFT(E1181,2)="LF",7,IF(LEFT(E1181,2)="CF",8,IF(LEFT(E1181,2)="RF",9,IF(LEFT(E1181,2)="SP",10,IF(LEFT(E1181,2)="RP",11,12)))))))))))</f>
        <v>11</v>
      </c>
      <c r="I1181" s="53">
        <f>IF($G1181="NC","NC",IF(OR(LEFT(E1181,2)="RP",LEFT(E1181,2)="SP"),ROUNDDOWN($G1181*1.05,0)+IF($G1181*1.05-ROUNDDOWN($G1181*1.05,0)&gt;=2/3,2/3,IF($G1181*1.05-ROUNDDOWN($G1181*1.05,0)&gt;=1/3,1/3,0)),ROUNDDOWN($G1181*1.05,0)))</f>
        <v>2.6666666666666665</v>
      </c>
      <c r="J1181" s="56"/>
      <c r="K1181" s="48"/>
      <c r="L1181" s="50"/>
      <c r="O1181" s="46" t="str">
        <f>D1181</f>
        <v>BOA</v>
      </c>
    </row>
    <row r="1182" spans="1:16" x14ac:dyDescent="0.2">
      <c r="A1182" s="55"/>
      <c r="B1182" s="78">
        <v>6655</v>
      </c>
      <c r="C1182" s="13" t="s">
        <v>568</v>
      </c>
      <c r="D1182" s="76" t="str">
        <f>P1182</f>
        <v>ATN/HOA</v>
      </c>
      <c r="E1182" s="47" t="s">
        <v>15</v>
      </c>
      <c r="F1182" s="13">
        <v>0</v>
      </c>
      <c r="G1182" s="70">
        <v>12</v>
      </c>
      <c r="H1182" s="51">
        <f>IF(LEFT(E1182,2)="DH",1,IF(LEFT(E1182,2)="CA",2,IF(LEFT(E1182,2)="1B",3,IF(LEFT(E1182,2)="2B",4,IF(LEFT(E1182,2)="3B",5,IF(LEFT(E1182,2)="SS",6,IF(LEFT(E1182,2)="LF",7,IF(LEFT(E1182,2)="CF",8,IF(LEFT(E1182,2)="RF",9,IF(LEFT(E1182,2)="SP",10,IF(LEFT(E1182,2)="RP",11,12)))))))))))</f>
        <v>11</v>
      </c>
      <c r="I1182" s="53">
        <f>IF($G1182="NC","NC",IF(OR(LEFT(E1182,2)="RP",LEFT(E1182,2)="SP"),ROUNDDOWN($G1182*1.05,0)+IF($G1182*1.05-ROUNDDOWN($G1182*1.05,0)&gt;=2/3,2/3,IF($G1182*1.05-ROUNDDOWN($G1182*1.05,0)&gt;=1/3,1/3,0)),ROUNDDOWN($G1182*1.05,0)))</f>
        <v>12.333333333333334</v>
      </c>
      <c r="J1182" s="56"/>
      <c r="K1182" s="48"/>
      <c r="L1182" s="50"/>
      <c r="O1182" s="46" t="str">
        <f>D1182</f>
        <v>ATN/HOA</v>
      </c>
      <c r="P1182" s="46" t="s">
        <v>396</v>
      </c>
    </row>
    <row r="1183" spans="1:16" x14ac:dyDescent="0.2">
      <c r="A1183" s="55"/>
      <c r="B1183" s="78">
        <v>7005</v>
      </c>
      <c r="C1183" s="13" t="s">
        <v>573</v>
      </c>
      <c r="D1183" s="82" t="s">
        <v>68</v>
      </c>
      <c r="E1183" s="51" t="s">
        <v>15</v>
      </c>
      <c r="F1183" s="13">
        <v>0</v>
      </c>
      <c r="G1183" s="70">
        <v>41.33</v>
      </c>
      <c r="H1183" s="47">
        <f>IF(LEFT(E1183,2)="DH",1,IF(LEFT(E1183,2)="CA",2,IF(LEFT(E1183,2)="1B",3,IF(LEFT(E1183,2)="2B",4,IF(LEFT(E1183,2)="3B",5,IF(LEFT(E1183,2)="SS",6,IF(LEFT(E1183,2)="LF",7,IF(LEFT(E1183,2)="CF",8,IF(LEFT(E1183,2)="RF",9,IF(LEFT(E1183,2)="SP",10,IF(LEFT(E1183,2)="RP",11,12)))))))))))</f>
        <v>11</v>
      </c>
      <c r="I1183" s="53">
        <f>IF($G1183="NC","NC",IF(OR(LEFT(E1183,2)="RP",LEFT(E1183,2)="SP"),ROUNDDOWN($G1183*1.05,0)+IF($G1183*1.05-ROUNDDOWN($G1183*1.05,0)&gt;=2/3,2/3,IF($G1183*1.05-ROUNDDOWN($G1183*1.05,0)&gt;=1/3,1/3,0)),ROUNDDOWN($G1183*1.05,0)))</f>
        <v>43.333333333333336</v>
      </c>
      <c r="J1183" s="56"/>
      <c r="K1183" s="48"/>
      <c r="L1183" s="50"/>
      <c r="O1183" s="46" t="str">
        <f>D1183</f>
        <v>CHN</v>
      </c>
    </row>
    <row r="1184" spans="1:16" x14ac:dyDescent="0.2">
      <c r="A1184" s="55"/>
      <c r="B1184" s="78">
        <v>8241</v>
      </c>
      <c r="C1184" s="13" t="s">
        <v>581</v>
      </c>
      <c r="D1184" s="82" t="s">
        <v>122</v>
      </c>
      <c r="E1184" s="47" t="s">
        <v>15</v>
      </c>
      <c r="F1184" s="13">
        <v>0</v>
      </c>
      <c r="G1184" s="70">
        <v>17.66</v>
      </c>
      <c r="H1184" s="51">
        <f>IF(LEFT(E1184,2)="DH",1,IF(LEFT(E1184,2)="CA",2,IF(LEFT(E1184,2)="1B",3,IF(LEFT(E1184,2)="2B",4,IF(LEFT(E1184,2)="3B",5,IF(LEFT(E1184,2)="SS",6,IF(LEFT(E1184,2)="LF",7,IF(LEFT(E1184,2)="CF",8,IF(LEFT(E1184,2)="RF",9,IF(LEFT(E1184,2)="SP",10,IF(LEFT(E1184,2)="RP",11,12)))))))))))</f>
        <v>11</v>
      </c>
      <c r="I1184" s="53">
        <f>IF($G1184="NC","NC",IF(OR(LEFT(E1184,2)="RP",LEFT(E1184,2)="SP"),ROUNDDOWN($G1184*1.05,0)+IF($G1184*1.05-ROUNDDOWN($G1184*1.05,0)&gt;=2/3,2/3,IF($G1184*1.05-ROUNDDOWN($G1184*1.05,0)&gt;=1/3,1/3,0)),ROUNDDOWN($G1184*1.05,0)))</f>
        <v>18.333333333333332</v>
      </c>
      <c r="J1184" s="56"/>
      <c r="K1184" s="48"/>
      <c r="L1184" s="50"/>
      <c r="O1184" s="46" t="str">
        <f>D1184</f>
        <v>PHN</v>
      </c>
    </row>
    <row r="1185" spans="1:16" x14ac:dyDescent="0.2">
      <c r="A1185" s="55"/>
      <c r="B1185" s="78">
        <v>9174</v>
      </c>
      <c r="C1185" s="13" t="s">
        <v>587</v>
      </c>
      <c r="D1185" s="82" t="s">
        <v>65</v>
      </c>
      <c r="E1185" s="58" t="s">
        <v>15</v>
      </c>
      <c r="F1185" s="13">
        <v>0</v>
      </c>
      <c r="G1185" s="70">
        <v>1.66</v>
      </c>
      <c r="H1185" s="47">
        <f>IF(LEFT(E1185,2)="DH",1,IF(LEFT(E1185,2)="CA",2,IF(LEFT(E1185,2)="1B",3,IF(LEFT(E1185,2)="2B",4,IF(LEFT(E1185,2)="3B",5,IF(LEFT(E1185,2)="SS",6,IF(LEFT(E1185,2)="LF",7,IF(LEFT(E1185,2)="CF",8,IF(LEFT(E1185,2)="RF",9,IF(LEFT(E1185,2)="SP",10,IF(LEFT(E1185,2)="RP",11,12)))))))))))</f>
        <v>11</v>
      </c>
      <c r="I1185" s="53">
        <f>IF($G1185="NC","NC",IF(OR(LEFT(E1185,2)="RP",LEFT(E1185,2)="SP"),ROUNDDOWN($G1185*1.05,0)+IF($G1185*1.05-ROUNDDOWN($G1185*1.05,0)&gt;=2/3,2/3,IF($G1185*1.05-ROUNDDOWN($G1185*1.05,0)&gt;=1/3,1/3,0)),ROUNDDOWN($G1185*1.05,0)))</f>
        <v>1.6666666666666665</v>
      </c>
      <c r="J1185" s="56"/>
      <c r="K1185" s="48"/>
      <c r="L1185" s="50"/>
      <c r="O1185" s="46" t="str">
        <f>D1185</f>
        <v>ARN</v>
      </c>
    </row>
    <row r="1186" spans="1:16" x14ac:dyDescent="0.2">
      <c r="A1186" s="55"/>
      <c r="B1186" s="78">
        <v>10058</v>
      </c>
      <c r="C1186" s="13" t="s">
        <v>597</v>
      </c>
      <c r="D1186" s="82" t="s">
        <v>67</v>
      </c>
      <c r="E1186" s="47" t="s">
        <v>15</v>
      </c>
      <c r="F1186" s="13">
        <v>0</v>
      </c>
      <c r="G1186" s="70">
        <v>6.33</v>
      </c>
      <c r="H1186" s="51">
        <f>IF(LEFT(E1186,2)="DH",1,IF(LEFT(E1186,2)="CA",2,IF(LEFT(E1186,2)="1B",3,IF(LEFT(E1186,2)="2B",4,IF(LEFT(E1186,2)="3B",5,IF(LEFT(E1186,2)="SS",6,IF(LEFT(E1186,2)="LF",7,IF(LEFT(E1186,2)="CF",8,IF(LEFT(E1186,2)="RF",9,IF(LEFT(E1186,2)="SP",10,IF(LEFT(E1186,2)="RP",11,12)))))))))))</f>
        <v>11</v>
      </c>
      <c r="I1186" s="53">
        <f>IF($G1186="NC","NC",IF(OR(LEFT(E1186,2)="RP",LEFT(E1186,2)="SP"),ROUNDDOWN($G1186*1.05,0)+IF($G1186*1.05-ROUNDDOWN($G1186*1.05,0)&gt;=2/3,2/3,IF($G1186*1.05-ROUNDDOWN($G1186*1.05,0)&gt;=1/3,1/3,0)),ROUNDDOWN($G1186*1.05,0)))</f>
        <v>6.333333333333333</v>
      </c>
      <c r="J1186" s="56"/>
      <c r="K1186" s="48"/>
      <c r="L1186" s="50"/>
      <c r="O1186" s="46" t="str">
        <f>D1186</f>
        <v>NYA</v>
      </c>
    </row>
    <row r="1187" spans="1:16" x14ac:dyDescent="0.2">
      <c r="A1187" s="44"/>
      <c r="B1187" s="78">
        <v>10314</v>
      </c>
      <c r="C1187" s="13" t="s">
        <v>608</v>
      </c>
      <c r="D1187" s="82" t="s">
        <v>123</v>
      </c>
      <c r="E1187" s="47" t="s">
        <v>15</v>
      </c>
      <c r="F1187" s="13">
        <v>0</v>
      </c>
      <c r="G1187" s="70">
        <v>11</v>
      </c>
      <c r="H1187" s="51">
        <f>IF(LEFT(E1187,2)="DH",1,IF(LEFT(E1187,2)="CA",2,IF(LEFT(E1187,2)="1B",3,IF(LEFT(E1187,2)="2B",4,IF(LEFT(E1187,2)="3B",5,IF(LEFT(E1187,2)="SS",6,IF(LEFT(E1187,2)="LF",7,IF(LEFT(E1187,2)="CF",8,IF(LEFT(E1187,2)="RF",9,IF(LEFT(E1187,2)="SP",10,IF(LEFT(E1187,2)="RP",11,12)))))))))))</f>
        <v>11</v>
      </c>
      <c r="I1187" s="53">
        <f>IF($G1187="NC","NC",IF(OR(LEFT(E1187,2)="RP",LEFT(E1187,2)="SP"),ROUNDDOWN($G1187*1.05,0)+IF($G1187*1.05-ROUNDDOWN($G1187*1.05,0)&gt;=2/3,2/3,IF($G1187*1.05-ROUNDDOWN($G1187*1.05,0)&gt;=1/3,1/3,0)),ROUNDDOWN($G1187*1.05,0)))</f>
        <v>11.333333333333334</v>
      </c>
      <c r="J1187" s="56"/>
      <c r="K1187" s="48"/>
      <c r="L1187" s="50"/>
      <c r="O1187" s="46" t="str">
        <f>D1187</f>
        <v>MNA</v>
      </c>
    </row>
    <row r="1188" spans="1:16" x14ac:dyDescent="0.2">
      <c r="A1188" s="55"/>
      <c r="B1188" s="78">
        <v>10591</v>
      </c>
      <c r="C1188" s="13" t="s">
        <v>613</v>
      </c>
      <c r="D1188" s="76" t="str">
        <f>P1188</f>
        <v>CON/SFN</v>
      </c>
      <c r="E1188" s="51" t="s">
        <v>15</v>
      </c>
      <c r="F1188" s="13">
        <v>0</v>
      </c>
      <c r="G1188" s="70">
        <v>17.66</v>
      </c>
      <c r="H1188" s="51">
        <f>IF(LEFT(E1188,2)="DH",1,IF(LEFT(E1188,2)="CA",2,IF(LEFT(E1188,2)="1B",3,IF(LEFT(E1188,2)="2B",4,IF(LEFT(E1188,2)="3B",5,IF(LEFT(E1188,2)="SS",6,IF(LEFT(E1188,2)="LF",7,IF(LEFT(E1188,2)="CF",8,IF(LEFT(E1188,2)="RF",9,IF(LEFT(E1188,2)="SP",10,IF(LEFT(E1188,2)="RP",11,12)))))))))))</f>
        <v>11</v>
      </c>
      <c r="I1188" s="53">
        <f>IF($G1188="NC","NC",IF(OR(LEFT(E1188,2)="RP",LEFT(E1188,2)="SP"),ROUNDDOWN($G1188*1.05,0)+IF($G1188*1.05-ROUNDDOWN($G1188*1.05,0)&gt;=2/3,2/3,IF($G1188*1.05-ROUNDDOWN($G1188*1.05,0)&gt;=1/3,1/3,0)),ROUNDDOWN($G1188*1.05,0)))</f>
        <v>18.333333333333332</v>
      </c>
      <c r="J1188" s="56"/>
      <c r="K1188" s="48"/>
      <c r="L1188" s="50"/>
      <c r="O1188" s="46" t="str">
        <f>D1188</f>
        <v>CON/SFN</v>
      </c>
      <c r="P1188" s="46" t="s">
        <v>495</v>
      </c>
    </row>
    <row r="1189" spans="1:16" x14ac:dyDescent="0.2">
      <c r="A1189" s="55"/>
      <c r="B1189" s="78">
        <v>11121</v>
      </c>
      <c r="C1189" s="13" t="s">
        <v>621</v>
      </c>
      <c r="D1189" s="76" t="str">
        <f>P1189</f>
        <v>SEA/TOA</v>
      </c>
      <c r="E1189" s="47" t="s">
        <v>15</v>
      </c>
      <c r="F1189" s="13">
        <v>0</v>
      </c>
      <c r="G1189" s="70">
        <v>17.66</v>
      </c>
      <c r="H1189" s="51">
        <f>IF(LEFT(E1189,2)="DH",1,IF(LEFT(E1189,2)="CA",2,IF(LEFT(E1189,2)="1B",3,IF(LEFT(E1189,2)="2B",4,IF(LEFT(E1189,2)="3B",5,IF(LEFT(E1189,2)="SS",6,IF(LEFT(E1189,2)="LF",7,IF(LEFT(E1189,2)="CF",8,IF(LEFT(E1189,2)="RF",9,IF(LEFT(E1189,2)="SP",10,IF(LEFT(E1189,2)="RP",11,12)))))))))))</f>
        <v>11</v>
      </c>
      <c r="I1189" s="53">
        <f>IF($G1189="NC","NC",IF(OR(LEFT(E1189,2)="RP",LEFT(E1189,2)="SP"),ROUNDDOWN($G1189*1.05,0)+IF($G1189*1.05-ROUNDDOWN($G1189*1.05,0)&gt;=2/3,2/3,IF($G1189*1.05-ROUNDDOWN($G1189*1.05,0)&gt;=1/3,1/3,0)),ROUNDDOWN($G1189*1.05,0)))</f>
        <v>18.333333333333332</v>
      </c>
      <c r="J1189" s="56"/>
      <c r="K1189" s="48"/>
      <c r="L1189" s="50"/>
      <c r="O1189" s="46" t="str">
        <f>D1189</f>
        <v>SEA/TOA</v>
      </c>
      <c r="P1189" s="46" t="s">
        <v>383</v>
      </c>
    </row>
    <row r="1190" spans="1:16" x14ac:dyDescent="0.2">
      <c r="A1190" s="55"/>
      <c r="B1190" s="78">
        <v>11804</v>
      </c>
      <c r="C1190" s="13" t="s">
        <v>644</v>
      </c>
      <c r="D1190" s="76" t="str">
        <f>P1190</f>
        <v>ATN/LAA/HOA</v>
      </c>
      <c r="E1190" s="47" t="s">
        <v>15</v>
      </c>
      <c r="F1190" s="13">
        <v>0</v>
      </c>
      <c r="G1190" s="70">
        <v>26.66</v>
      </c>
      <c r="H1190" s="47">
        <f>IF(LEFT(E1190,2)="DH",1,IF(LEFT(E1190,2)="CA",2,IF(LEFT(E1190,2)="1B",3,IF(LEFT(E1190,2)="2B",4,IF(LEFT(E1190,2)="3B",5,IF(LEFT(E1190,2)="SS",6,IF(LEFT(E1190,2)="LF",7,IF(LEFT(E1190,2)="CF",8,IF(LEFT(E1190,2)="RF",9,IF(LEFT(E1190,2)="SP",10,IF(LEFT(E1190,2)="RP",11,12)))))))))))</f>
        <v>11</v>
      </c>
      <c r="I1190" s="53">
        <f>IF($G1190="NC","NC",IF(OR(LEFT(E1190,2)="RP",LEFT(E1190,2)="SP"),ROUNDDOWN($G1190*1.05,0)+IF($G1190*1.05-ROUNDDOWN($G1190*1.05,0)&gt;=2/3,2/3,IF($G1190*1.05-ROUNDDOWN($G1190*1.05,0)&gt;=1/3,1/3,0)),ROUNDDOWN($G1190*1.05,0)))</f>
        <v>27.666666666666668</v>
      </c>
      <c r="J1190" s="56"/>
      <c r="K1190" s="49"/>
      <c r="L1190" s="50"/>
      <c r="O1190" s="46" t="str">
        <f>D1190</f>
        <v>ATN/LAA/HOA</v>
      </c>
      <c r="P1190" s="46" t="s">
        <v>419</v>
      </c>
    </row>
    <row r="1191" spans="1:16" x14ac:dyDescent="0.2">
      <c r="A1191" s="44"/>
      <c r="B1191" s="78">
        <v>12056</v>
      </c>
      <c r="C1191" s="13" t="s">
        <v>653</v>
      </c>
      <c r="D1191" s="76" t="str">
        <f>P1191</f>
        <v>ARN/OAA</v>
      </c>
      <c r="E1191" s="47" t="s">
        <v>15</v>
      </c>
      <c r="F1191" s="13">
        <v>0</v>
      </c>
      <c r="G1191" s="70">
        <v>16</v>
      </c>
      <c r="H1191" s="51">
        <f>IF(LEFT(E1191,2)="DH",1,IF(LEFT(E1191,2)="CA",2,IF(LEFT(E1191,2)="1B",3,IF(LEFT(E1191,2)="2B",4,IF(LEFT(E1191,2)="3B",5,IF(LEFT(E1191,2)="SS",6,IF(LEFT(E1191,2)="LF",7,IF(LEFT(E1191,2)="CF",8,IF(LEFT(E1191,2)="RF",9,IF(LEFT(E1191,2)="SP",10,IF(LEFT(E1191,2)="RP",11,12)))))))))))</f>
        <v>11</v>
      </c>
      <c r="I1191" s="53">
        <f>IF($G1191="NC","NC",IF(OR(LEFT(E1191,2)="RP",LEFT(E1191,2)="SP"),ROUNDDOWN($G1191*1.05,0)+IF($G1191*1.05-ROUNDDOWN($G1191*1.05,0)&gt;=2/3,2/3,IF($G1191*1.05-ROUNDDOWN($G1191*1.05,0)&gt;=1/3,1/3,0)),ROUNDDOWN($G1191*1.05,0)))</f>
        <v>16.666666666666668</v>
      </c>
      <c r="J1191" s="56"/>
      <c r="K1191" s="48"/>
      <c r="L1191" s="50"/>
      <c r="O1191" s="46" t="str">
        <f>D1191</f>
        <v>ARN/OAA</v>
      </c>
      <c r="P1191" s="46" t="s">
        <v>497</v>
      </c>
    </row>
    <row r="1192" spans="1:16" x14ac:dyDescent="0.2">
      <c r="A1192" s="55"/>
      <c r="B1192" s="78">
        <v>12323</v>
      </c>
      <c r="C1192" s="13" t="s">
        <v>663</v>
      </c>
      <c r="D1192" s="82" t="s">
        <v>120</v>
      </c>
      <c r="E1192" s="47" t="s">
        <v>15</v>
      </c>
      <c r="F1192" s="13">
        <v>0</v>
      </c>
      <c r="G1192" s="70">
        <v>8</v>
      </c>
      <c r="H1192" s="51">
        <f>IF(LEFT(E1192,2)="DH",1,IF(LEFT(E1192,2)="CA",2,IF(LEFT(E1192,2)="1B",3,IF(LEFT(E1192,2)="2B",4,IF(LEFT(E1192,2)="3B",5,IF(LEFT(E1192,2)="SS",6,IF(LEFT(E1192,2)="LF",7,IF(LEFT(E1192,2)="CF",8,IF(LEFT(E1192,2)="RF",9,IF(LEFT(E1192,2)="SP",10,IF(LEFT(E1192,2)="RP",11,12)))))))))))</f>
        <v>11</v>
      </c>
      <c r="I1192" s="53">
        <f>IF($G1192="NC","NC",IF(OR(LEFT(E1192,2)="RP",LEFT(E1192,2)="SP"),ROUNDDOWN($G1192*1.05,0)+IF($G1192*1.05-ROUNDDOWN($G1192*1.05,0)&gt;=2/3,2/3,IF($G1192*1.05-ROUNDDOWN($G1192*1.05,0)&gt;=1/3,1/3,0)),ROUNDDOWN($G1192*1.05,0)))</f>
        <v>8.3333333333333339</v>
      </c>
      <c r="J1192" s="56"/>
      <c r="K1192" s="48"/>
      <c r="L1192" s="50"/>
      <c r="O1192" s="46" t="str">
        <f>D1192</f>
        <v>TOA</v>
      </c>
    </row>
    <row r="1193" spans="1:16" x14ac:dyDescent="0.2">
      <c r="A1193" s="55"/>
      <c r="B1193" s="78">
        <v>12572</v>
      </c>
      <c r="C1193" s="13" t="s">
        <v>670</v>
      </c>
      <c r="D1193" s="82" t="s">
        <v>70</v>
      </c>
      <c r="E1193" s="47" t="s">
        <v>15</v>
      </c>
      <c r="F1193" s="13">
        <v>0</v>
      </c>
      <c r="G1193" s="70">
        <v>26.66</v>
      </c>
      <c r="H1193" s="51">
        <f>IF(LEFT(E1193,2)="DH",1,IF(LEFT(E1193,2)="CA",2,IF(LEFT(E1193,2)="1B",3,IF(LEFT(E1193,2)="2B",4,IF(LEFT(E1193,2)="3B",5,IF(LEFT(E1193,2)="SS",6,IF(LEFT(E1193,2)="LF",7,IF(LEFT(E1193,2)="CF",8,IF(LEFT(E1193,2)="RF",9,IF(LEFT(E1193,2)="SP",10,IF(LEFT(E1193,2)="RP",11,12)))))))))))</f>
        <v>11</v>
      </c>
      <c r="I1193" s="53">
        <f>IF($G1193="NC","NC",IF(OR(LEFT(E1193,2)="RP",LEFT(E1193,2)="SP"),ROUNDDOWN($G1193*1.05,0)+IF($G1193*1.05-ROUNDDOWN($G1193*1.05,0)&gt;=2/3,2/3,IF($G1193*1.05-ROUNDDOWN($G1193*1.05,0)&gt;=1/3,1/3,0)),ROUNDDOWN($G1193*1.05,0)))</f>
        <v>27.666666666666668</v>
      </c>
      <c r="J1193" s="56"/>
      <c r="K1193" s="48"/>
      <c r="L1193" s="50"/>
      <c r="O1193" s="46" t="str">
        <f>D1193</f>
        <v>LAN</v>
      </c>
    </row>
    <row r="1194" spans="1:16" x14ac:dyDescent="0.2">
      <c r="A1194" s="55"/>
      <c r="B1194" s="78">
        <v>12763</v>
      </c>
      <c r="C1194" s="13" t="s">
        <v>674</v>
      </c>
      <c r="D1194" s="82" t="s">
        <v>22</v>
      </c>
      <c r="E1194" s="47" t="s">
        <v>528</v>
      </c>
      <c r="F1194" s="13">
        <v>1</v>
      </c>
      <c r="G1194" s="70">
        <v>16.66</v>
      </c>
      <c r="H1194" s="51">
        <f>IF(LEFT(E1194,2)="DH",1,IF(LEFT(E1194,2)="CA",2,IF(LEFT(E1194,2)="1B",3,IF(LEFT(E1194,2)="2B",4,IF(LEFT(E1194,2)="3B",5,IF(LEFT(E1194,2)="SS",6,IF(LEFT(E1194,2)="LF",7,IF(LEFT(E1194,2)="CF",8,IF(LEFT(E1194,2)="RF",9,IF(LEFT(E1194,2)="SP",10,IF(LEFT(E1194,2)="RP",11,12)))))))))))</f>
        <v>11</v>
      </c>
      <c r="I1194" s="53">
        <f>IF($G1194="NC","NC",IF(OR(LEFT(E1194,2)="RP",LEFT(E1194,2)="SP"),ROUNDDOWN($G1194*1.05,0)+IF($G1194*1.05-ROUNDDOWN($G1194*1.05,0)&gt;=2/3,2/3,IF($G1194*1.05-ROUNDDOWN($G1194*1.05,0)&gt;=1/3,1/3,0)),ROUNDDOWN($G1194*1.05,0)))</f>
        <v>17.333333333333332</v>
      </c>
      <c r="J1194" s="56"/>
      <c r="K1194" s="48"/>
      <c r="L1194" s="50"/>
      <c r="O1194" s="46" t="str">
        <f>D1194</f>
        <v>NYN</v>
      </c>
    </row>
    <row r="1195" spans="1:16" x14ac:dyDescent="0.2">
      <c r="A1195" s="55"/>
      <c r="B1195" s="78">
        <v>12777</v>
      </c>
      <c r="C1195" s="13" t="s">
        <v>676</v>
      </c>
      <c r="D1195" s="76" t="str">
        <f>P1195</f>
        <v>DEA/ATN</v>
      </c>
      <c r="E1195" s="47" t="s">
        <v>15</v>
      </c>
      <c r="F1195" s="13">
        <v>0</v>
      </c>
      <c r="G1195" s="70">
        <v>23.33</v>
      </c>
      <c r="H1195" s="47">
        <f>IF(LEFT(E1195,2)="DH",1,IF(LEFT(E1195,2)="CA",2,IF(LEFT(E1195,2)="1B",3,IF(LEFT(E1195,2)="2B",4,IF(LEFT(E1195,2)="3B",5,IF(LEFT(E1195,2)="SS",6,IF(LEFT(E1195,2)="LF",7,IF(LEFT(E1195,2)="CF",8,IF(LEFT(E1195,2)="RF",9,IF(LEFT(E1195,2)="SP",10,IF(LEFT(E1195,2)="RP",11,12)))))))))))</f>
        <v>11</v>
      </c>
      <c r="I1195" s="53">
        <f>IF($G1195="NC","NC",IF(OR(LEFT(E1195,2)="RP",LEFT(E1195,2)="SP"),ROUNDDOWN($G1195*1.05,0)+IF($G1195*1.05-ROUNDDOWN($G1195*1.05,0)&gt;=2/3,2/3,IF($G1195*1.05-ROUNDDOWN($G1195*1.05,0)&gt;=1/3,1/3,0)),ROUNDDOWN($G1195*1.05,0)))</f>
        <v>24.333333333333332</v>
      </c>
      <c r="J1195" s="56"/>
      <c r="K1195" s="49"/>
      <c r="L1195" s="50"/>
      <c r="O1195" s="46" t="str">
        <f>D1195</f>
        <v>DEA/ATN</v>
      </c>
      <c r="P1195" s="46" t="s">
        <v>432</v>
      </c>
    </row>
    <row r="1196" spans="1:16" x14ac:dyDescent="0.2">
      <c r="A1196" s="55"/>
      <c r="B1196" s="78">
        <v>12808</v>
      </c>
      <c r="C1196" s="13" t="s">
        <v>679</v>
      </c>
      <c r="D1196" s="82" t="s">
        <v>63</v>
      </c>
      <c r="E1196" s="47" t="s">
        <v>15</v>
      </c>
      <c r="F1196" s="13">
        <v>0</v>
      </c>
      <c r="G1196" s="70">
        <v>5.66</v>
      </c>
      <c r="H1196" s="51">
        <f>IF(LEFT(E1196,2)="DH",1,IF(LEFT(E1196,2)="CA",2,IF(LEFT(E1196,2)="1B",3,IF(LEFT(E1196,2)="2B",4,IF(LEFT(E1196,2)="3B",5,IF(LEFT(E1196,2)="SS",6,IF(LEFT(E1196,2)="LF",7,IF(LEFT(E1196,2)="CF",8,IF(LEFT(E1196,2)="RF",9,IF(LEFT(E1196,2)="SP",10,IF(LEFT(E1196,2)="RP",11,12)))))))))))</f>
        <v>11</v>
      </c>
      <c r="I1196" s="53">
        <f>IF($G1196="NC","NC",IF(OR(LEFT(E1196,2)="RP",LEFT(E1196,2)="SP"),ROUNDDOWN($G1196*1.05,0)+IF($G1196*1.05-ROUNDDOWN($G1196*1.05,0)&gt;=2/3,2/3,IF($G1196*1.05-ROUNDDOWN($G1196*1.05,0)&gt;=1/3,1/3,0)),ROUNDDOWN($G1196*1.05,0)))</f>
        <v>5.666666666666667</v>
      </c>
      <c r="J1196" s="56"/>
      <c r="K1196" s="48"/>
      <c r="L1196" s="50"/>
      <c r="O1196" s="46" t="str">
        <f>D1196</f>
        <v>CHA</v>
      </c>
    </row>
    <row r="1197" spans="1:16" x14ac:dyDescent="0.2">
      <c r="A1197" s="55"/>
      <c r="B1197" s="78">
        <v>12988</v>
      </c>
      <c r="C1197" s="13" t="s">
        <v>692</v>
      </c>
      <c r="D1197" s="76" t="str">
        <f>P1197</f>
        <v>WAN/LAA</v>
      </c>
      <c r="E1197" s="47" t="s">
        <v>15</v>
      </c>
      <c r="F1197" s="13">
        <v>0</v>
      </c>
      <c r="G1197" s="70">
        <v>33.659999999999997</v>
      </c>
      <c r="H1197" s="47">
        <f>IF(LEFT(E1197,2)="DH",1,IF(LEFT(E1197,2)="CA",2,IF(LEFT(E1197,2)="1B",3,IF(LEFT(E1197,2)="2B",4,IF(LEFT(E1197,2)="3B",5,IF(LEFT(E1197,2)="SS",6,IF(LEFT(E1197,2)="LF",7,IF(LEFT(E1197,2)="CF",8,IF(LEFT(E1197,2)="RF",9,IF(LEFT(E1197,2)="SP",10,IF(LEFT(E1197,2)="RP",11,12)))))))))))</f>
        <v>11</v>
      </c>
      <c r="I1197" s="53">
        <f>IF($G1197="NC","NC",IF(OR(LEFT(E1197,2)="RP",LEFT(E1197,2)="SP"),ROUNDDOWN($G1197*1.05,0)+IF($G1197*1.05-ROUNDDOWN($G1197*1.05,0)&gt;=2/3,2/3,IF($G1197*1.05-ROUNDDOWN($G1197*1.05,0)&gt;=1/3,1/3,0)),ROUNDDOWN($G1197*1.05,0)))</f>
        <v>35.333333333333336</v>
      </c>
      <c r="J1197" s="56"/>
      <c r="K1197" s="49"/>
      <c r="L1197" s="50"/>
      <c r="O1197" s="46" t="str">
        <f>D1197</f>
        <v>WAN/LAA</v>
      </c>
      <c r="P1197" s="46" t="s">
        <v>357</v>
      </c>
    </row>
    <row r="1198" spans="1:16" x14ac:dyDescent="0.2">
      <c r="A1198" s="55"/>
      <c r="B1198" s="78">
        <v>13190</v>
      </c>
      <c r="C1198" s="13" t="s">
        <v>702</v>
      </c>
      <c r="D1198" s="82" t="s">
        <v>94</v>
      </c>
      <c r="E1198" s="58" t="s">
        <v>15</v>
      </c>
      <c r="F1198" s="13">
        <v>0</v>
      </c>
      <c r="G1198" s="70">
        <v>4.33</v>
      </c>
      <c r="H1198" s="47">
        <f>IF(LEFT(E1198,2)="DH",1,IF(LEFT(E1198,2)="CA",2,IF(LEFT(E1198,2)="1B",3,IF(LEFT(E1198,2)="2B",4,IF(LEFT(E1198,2)="3B",5,IF(LEFT(E1198,2)="SS",6,IF(LEFT(E1198,2)="LF",7,IF(LEFT(E1198,2)="CF",8,IF(LEFT(E1198,2)="RF",9,IF(LEFT(E1198,2)="SP",10,IF(LEFT(E1198,2)="RP",11,12)))))))))))</f>
        <v>11</v>
      </c>
      <c r="I1198" s="53">
        <f>IF($G1198="NC","NC",IF(OR(LEFT(E1198,2)="RP",LEFT(E1198,2)="SP"),ROUNDDOWN($G1198*1.05,0)+IF($G1198*1.05-ROUNDDOWN($G1198*1.05,0)&gt;=2/3,2/3,IF($G1198*1.05-ROUNDDOWN($G1198*1.05,0)&gt;=1/3,1/3,0)),ROUNDDOWN($G1198*1.05,0)))</f>
        <v>4.333333333333333</v>
      </c>
      <c r="J1198" s="56"/>
      <c r="K1198" s="48"/>
      <c r="L1198" s="50"/>
      <c r="O1198" s="46" t="str">
        <f>D1198</f>
        <v>HOA</v>
      </c>
    </row>
    <row r="1199" spans="1:16" x14ac:dyDescent="0.2">
      <c r="A1199" s="55"/>
      <c r="B1199" s="78">
        <v>13218</v>
      </c>
      <c r="C1199" s="13" t="s">
        <v>703</v>
      </c>
      <c r="D1199" s="76" t="str">
        <f>P1199</f>
        <v>BOA/CHN</v>
      </c>
      <c r="E1199" s="47" t="s">
        <v>15</v>
      </c>
      <c r="F1199" s="13">
        <v>0</v>
      </c>
      <c r="G1199" s="70">
        <v>5.66</v>
      </c>
      <c r="H1199" s="51">
        <f>IF(LEFT(E1199,2)="DH",1,IF(LEFT(E1199,2)="CA",2,IF(LEFT(E1199,2)="1B",3,IF(LEFT(E1199,2)="2B",4,IF(LEFT(E1199,2)="3B",5,IF(LEFT(E1199,2)="SS",6,IF(LEFT(E1199,2)="LF",7,IF(LEFT(E1199,2)="CF",8,IF(LEFT(E1199,2)="RF",9,IF(LEFT(E1199,2)="SP",10,IF(LEFT(E1199,2)="RP",11,12)))))))))))</f>
        <v>11</v>
      </c>
      <c r="I1199" s="53">
        <f>IF($G1199="NC","NC",IF(OR(LEFT(E1199,2)="RP",LEFT(E1199,2)="SP"),ROUNDDOWN($G1199*1.05,0)+IF($G1199*1.05-ROUNDDOWN($G1199*1.05,0)&gt;=2/3,2/3,IF($G1199*1.05-ROUNDDOWN($G1199*1.05,0)&gt;=1/3,1/3,0)),ROUNDDOWN($G1199*1.05,0)))</f>
        <v>5.666666666666667</v>
      </c>
      <c r="J1199" s="56"/>
      <c r="K1199" s="48"/>
      <c r="L1199" s="50"/>
      <c r="O1199" s="46" t="str">
        <f>D1199</f>
        <v>BOA/CHN</v>
      </c>
      <c r="P1199" s="46" t="s">
        <v>459</v>
      </c>
    </row>
    <row r="1200" spans="1:16" x14ac:dyDescent="0.2">
      <c r="A1200" s="55"/>
      <c r="B1200" s="78">
        <v>13287</v>
      </c>
      <c r="C1200" s="13" t="s">
        <v>705</v>
      </c>
      <c r="D1200" s="82" t="s">
        <v>18</v>
      </c>
      <c r="E1200" s="47" t="s">
        <v>15</v>
      </c>
      <c r="F1200" s="13">
        <v>0</v>
      </c>
      <c r="G1200" s="70">
        <v>5</v>
      </c>
      <c r="H1200" s="47">
        <f>IF(LEFT(E1200,2)="DH",1,IF(LEFT(E1200,2)="CA",2,IF(LEFT(E1200,2)="1B",3,IF(LEFT(E1200,2)="2B",4,IF(LEFT(E1200,2)="3B",5,IF(LEFT(E1200,2)="SS",6,IF(LEFT(E1200,2)="LF",7,IF(LEFT(E1200,2)="CF",8,IF(LEFT(E1200,2)="RF",9,IF(LEFT(E1200,2)="SP",10,IF(LEFT(E1200,2)="RP",11,12)))))))))))</f>
        <v>11</v>
      </c>
      <c r="I1200" s="53">
        <f>IF($G1200="NC","NC",IF(OR(LEFT(E1200,2)="RP",LEFT(E1200,2)="SP"),ROUNDDOWN($G1200*1.05,0)+IF($G1200*1.05-ROUNDDOWN($G1200*1.05,0)&gt;=2/3,2/3,IF($G1200*1.05-ROUNDDOWN($G1200*1.05,0)&gt;=1/3,1/3,0)),ROUNDDOWN($G1200*1.05,0)))</f>
        <v>5</v>
      </c>
      <c r="J1200" s="56"/>
      <c r="K1200" s="49"/>
      <c r="L1200" s="50"/>
      <c r="O1200" s="46" t="str">
        <f>D1200</f>
        <v>SEA</v>
      </c>
    </row>
    <row r="1201" spans="1:16" x14ac:dyDescent="0.2">
      <c r="A1201" s="55"/>
      <c r="B1201" s="78">
        <v>13470</v>
      </c>
      <c r="C1201" s="13" t="s">
        <v>718</v>
      </c>
      <c r="D1201" s="82" t="s">
        <v>14</v>
      </c>
      <c r="E1201" s="47" t="s">
        <v>15</v>
      </c>
      <c r="F1201" s="13">
        <v>0</v>
      </c>
      <c r="G1201" s="70">
        <v>12.33</v>
      </c>
      <c r="H1201" s="47">
        <f>IF(LEFT(E1201,2)="DH",1,IF(LEFT(E1201,2)="CA",2,IF(LEFT(E1201,2)="1B",3,IF(LEFT(E1201,2)="2B",4,IF(LEFT(E1201,2)="3B",5,IF(LEFT(E1201,2)="SS",6,IF(LEFT(E1201,2)="LF",7,IF(LEFT(E1201,2)="CF",8,IF(LEFT(E1201,2)="RF",9,IF(LEFT(E1201,2)="SP",10,IF(LEFT(E1201,2)="RP",11,12)))))))))))</f>
        <v>11</v>
      </c>
      <c r="I1201" s="53">
        <f>IF($G1201="NC","NC",IF(OR(LEFT(E1201,2)="RP",LEFT(E1201,2)="SP"),ROUNDDOWN($G1201*1.05,0)+IF($G1201*1.05-ROUNDDOWN($G1201*1.05,0)&gt;=2/3,2/3,IF($G1201*1.05-ROUNDDOWN($G1201*1.05,0)&gt;=1/3,1/3,0)),ROUNDDOWN($G1201*1.05,0)))</f>
        <v>12.666666666666666</v>
      </c>
      <c r="J1201" s="56"/>
      <c r="K1201" s="48"/>
      <c r="L1201" s="50"/>
      <c r="O1201" s="46" t="str">
        <f>D1201</f>
        <v>WAN</v>
      </c>
    </row>
    <row r="1202" spans="1:16" x14ac:dyDescent="0.2">
      <c r="A1202" s="55"/>
      <c r="B1202" s="78">
        <v>13528</v>
      </c>
      <c r="C1202" s="13" t="s">
        <v>720</v>
      </c>
      <c r="D1202" s="82" t="s">
        <v>23</v>
      </c>
      <c r="E1202" s="47" t="s">
        <v>15</v>
      </c>
      <c r="F1202" s="13">
        <v>0</v>
      </c>
      <c r="G1202" s="70">
        <v>24.66</v>
      </c>
      <c r="H1202" s="51">
        <f>IF(LEFT(E1202,2)="DH",1,IF(LEFT(E1202,2)="CA",2,IF(LEFT(E1202,2)="1B",3,IF(LEFT(E1202,2)="2B",4,IF(LEFT(E1202,2)="3B",5,IF(LEFT(E1202,2)="SS",6,IF(LEFT(E1202,2)="LF",7,IF(LEFT(E1202,2)="CF",8,IF(LEFT(E1202,2)="RF",9,IF(LEFT(E1202,2)="SP",10,IF(LEFT(E1202,2)="RP",11,12)))))))))))</f>
        <v>11</v>
      </c>
      <c r="I1202" s="53">
        <f>IF($G1202="NC","NC",IF(OR(LEFT(E1202,2)="RP",LEFT(E1202,2)="SP"),ROUNDDOWN($G1202*1.05,0)+IF($G1202*1.05-ROUNDDOWN($G1202*1.05,0)&gt;=2/3,2/3,IF($G1202*1.05-ROUNDDOWN($G1202*1.05,0)&gt;=1/3,1/3,0)),ROUNDDOWN($G1202*1.05,0)))</f>
        <v>25.666666666666668</v>
      </c>
      <c r="J1202" s="56"/>
      <c r="K1202" s="48"/>
      <c r="L1202" s="50"/>
      <c r="O1202" s="46" t="str">
        <f>D1202</f>
        <v>BAA</v>
      </c>
    </row>
    <row r="1203" spans="1:16" x14ac:dyDescent="0.2">
      <c r="A1203" s="55"/>
      <c r="B1203" s="78">
        <v>13594</v>
      </c>
      <c r="C1203" s="13" t="s">
        <v>724</v>
      </c>
      <c r="D1203" s="82" t="s">
        <v>7</v>
      </c>
      <c r="E1203" s="47" t="s">
        <v>15</v>
      </c>
      <c r="F1203" s="13">
        <v>0</v>
      </c>
      <c r="G1203" s="70">
        <v>10</v>
      </c>
      <c r="H1203" s="51">
        <f>IF(LEFT(E1203,2)="DH",1,IF(LEFT(E1203,2)="CA",2,IF(LEFT(E1203,2)="1B",3,IF(LEFT(E1203,2)="2B",4,IF(LEFT(E1203,2)="3B",5,IF(LEFT(E1203,2)="SS",6,IF(LEFT(E1203,2)="LF",7,IF(LEFT(E1203,2)="CF",8,IF(LEFT(E1203,2)="RF",9,IF(LEFT(E1203,2)="SP",10,IF(LEFT(E1203,2)="RP",11,12)))))))))))</f>
        <v>11</v>
      </c>
      <c r="I1203" s="53">
        <f>IF($G1203="NC","NC",IF(OR(LEFT(E1203,2)="RP",LEFT(E1203,2)="SP"),ROUNDDOWN($G1203*1.05,0)+IF($G1203*1.05-ROUNDDOWN($G1203*1.05,0)&gt;=2/3,2/3,IF($G1203*1.05-ROUNDDOWN($G1203*1.05,0)&gt;=1/3,1/3,0)),ROUNDDOWN($G1203*1.05,0)))</f>
        <v>10.333333333333334</v>
      </c>
      <c r="J1203" s="56"/>
      <c r="K1203" s="48"/>
      <c r="L1203" s="50"/>
      <c r="O1203" s="46" t="str">
        <f>D1203</f>
        <v>LAA</v>
      </c>
    </row>
    <row r="1204" spans="1:16" x14ac:dyDescent="0.2">
      <c r="A1204" s="55"/>
      <c r="B1204" s="78">
        <v>13607</v>
      </c>
      <c r="C1204" s="13" t="s">
        <v>725</v>
      </c>
      <c r="D1204" s="76" t="str">
        <f>P1204</f>
        <v>LAA/TEA</v>
      </c>
      <c r="E1204" s="47" t="s">
        <v>15</v>
      </c>
      <c r="F1204" s="13">
        <v>0</v>
      </c>
      <c r="G1204" s="70">
        <v>6</v>
      </c>
      <c r="H1204" s="51">
        <f>IF(LEFT(E1204,2)="DH",1,IF(LEFT(E1204,2)="CA",2,IF(LEFT(E1204,2)="1B",3,IF(LEFT(E1204,2)="2B",4,IF(LEFT(E1204,2)="3B",5,IF(LEFT(E1204,2)="SS",6,IF(LEFT(E1204,2)="LF",7,IF(LEFT(E1204,2)="CF",8,IF(LEFT(E1204,2)="RF",9,IF(LEFT(E1204,2)="SP",10,IF(LEFT(E1204,2)="RP",11,12)))))))))))</f>
        <v>11</v>
      </c>
      <c r="I1204" s="53">
        <f>IF($G1204="NC","NC",IF(OR(LEFT(E1204,2)="RP",LEFT(E1204,2)="SP"),ROUNDDOWN($G1204*1.05,0)+IF($G1204*1.05-ROUNDDOWN($G1204*1.05,0)&gt;=2/3,2/3,IF($G1204*1.05-ROUNDDOWN($G1204*1.05,0)&gt;=1/3,1/3,0)),ROUNDDOWN($G1204*1.05,0)))</f>
        <v>6</v>
      </c>
      <c r="J1204" s="56"/>
      <c r="K1204" s="48"/>
      <c r="L1204" s="50"/>
      <c r="O1204" s="46" t="str">
        <f>D1204</f>
        <v>LAA/TEA</v>
      </c>
      <c r="P1204" s="46" t="s">
        <v>378</v>
      </c>
    </row>
    <row r="1205" spans="1:16" x14ac:dyDescent="0.2">
      <c r="A1205" s="55"/>
      <c r="B1205" s="78">
        <v>13652</v>
      </c>
      <c r="C1205" s="13" t="s">
        <v>733</v>
      </c>
      <c r="D1205" s="76" t="str">
        <f>P1205</f>
        <v>HOA/ARN</v>
      </c>
      <c r="E1205" s="47" t="s">
        <v>15</v>
      </c>
      <c r="F1205" s="13">
        <v>0</v>
      </c>
      <c r="G1205" s="70">
        <v>27.33</v>
      </c>
      <c r="H1205" s="51">
        <f>IF(LEFT(E1205,2)="DH",1,IF(LEFT(E1205,2)="CA",2,IF(LEFT(E1205,2)="1B",3,IF(LEFT(E1205,2)="2B",4,IF(LEFT(E1205,2)="3B",5,IF(LEFT(E1205,2)="SS",6,IF(LEFT(E1205,2)="LF",7,IF(LEFT(E1205,2)="CF",8,IF(LEFT(E1205,2)="RF",9,IF(LEFT(E1205,2)="SP",10,IF(LEFT(E1205,2)="RP",11,12)))))))))))</f>
        <v>11</v>
      </c>
      <c r="I1205" s="53">
        <f>IF($G1205="NC","NC",IF(OR(LEFT(E1205,2)="RP",LEFT(E1205,2)="SP"),ROUNDDOWN($G1205*1.05,0)+IF($G1205*1.05-ROUNDDOWN($G1205*1.05,0)&gt;=2/3,2/3,IF($G1205*1.05-ROUNDDOWN($G1205*1.05,0)&gt;=1/3,1/3,0)),ROUNDDOWN($G1205*1.05,0)))</f>
        <v>28.666666666666668</v>
      </c>
      <c r="J1205" s="56"/>
      <c r="K1205" s="48"/>
      <c r="L1205" s="50"/>
      <c r="O1205" s="46" t="str">
        <f>D1205</f>
        <v>HOA/ARN</v>
      </c>
      <c r="P1205" s="46" t="s">
        <v>503</v>
      </c>
    </row>
    <row r="1206" spans="1:16" x14ac:dyDescent="0.2">
      <c r="A1206" s="55"/>
      <c r="B1206" s="78">
        <v>13761</v>
      </c>
      <c r="C1206" s="13" t="s">
        <v>739</v>
      </c>
      <c r="D1206" s="76" t="str">
        <f>P1206</f>
        <v>KCA/LAN</v>
      </c>
      <c r="E1206" s="47" t="s">
        <v>15</v>
      </c>
      <c r="F1206" s="13">
        <v>0</v>
      </c>
      <c r="G1206" s="70">
        <v>21</v>
      </c>
      <c r="H1206" s="51">
        <f>IF(LEFT(E1206,2)="DH",1,IF(LEFT(E1206,2)="CA",2,IF(LEFT(E1206,2)="1B",3,IF(LEFT(E1206,2)="2B",4,IF(LEFT(E1206,2)="3B",5,IF(LEFT(E1206,2)="SS",6,IF(LEFT(E1206,2)="LF",7,IF(LEFT(E1206,2)="CF",8,IF(LEFT(E1206,2)="RF",9,IF(LEFT(E1206,2)="SP",10,IF(LEFT(E1206,2)="RP",11,12)))))))))))</f>
        <v>11</v>
      </c>
      <c r="I1206" s="53">
        <f>IF($G1206="NC","NC",IF(OR(LEFT(E1206,2)="RP",LEFT(E1206,2)="SP"),ROUNDDOWN($G1206*1.05,0)+IF($G1206*1.05-ROUNDDOWN($G1206*1.05,0)&gt;=2/3,2/3,IF($G1206*1.05-ROUNDDOWN($G1206*1.05,0)&gt;=1/3,1/3,0)),ROUNDDOWN($G1206*1.05,0)))</f>
        <v>22</v>
      </c>
      <c r="J1206" s="56"/>
      <c r="K1206" s="48"/>
      <c r="L1206" s="50"/>
      <c r="O1206" s="46" t="str">
        <f>D1206</f>
        <v>KCA/LAN</v>
      </c>
      <c r="P1206" s="46" t="s">
        <v>388</v>
      </c>
    </row>
    <row r="1207" spans="1:16" x14ac:dyDescent="0.2">
      <c r="A1207" s="55"/>
      <c r="B1207" s="78">
        <v>13892</v>
      </c>
      <c r="C1207" s="13" t="s">
        <v>746</v>
      </c>
      <c r="D1207" s="76" t="str">
        <f>P1207</f>
        <v>CLA/DEA</v>
      </c>
      <c r="E1207" s="47" t="s">
        <v>15</v>
      </c>
      <c r="F1207" s="13">
        <v>0</v>
      </c>
      <c r="G1207" s="70">
        <v>19.66</v>
      </c>
      <c r="H1207" s="47">
        <f>IF(LEFT(E1207,2)="DH",1,IF(LEFT(E1207,2)="CA",2,IF(LEFT(E1207,2)="1B",3,IF(LEFT(E1207,2)="2B",4,IF(LEFT(E1207,2)="3B",5,IF(LEFT(E1207,2)="SS",6,IF(LEFT(E1207,2)="LF",7,IF(LEFT(E1207,2)="CF",8,IF(LEFT(E1207,2)="RF",9,IF(LEFT(E1207,2)="SP",10,IF(LEFT(E1207,2)="RP",11,12)))))))))))</f>
        <v>11</v>
      </c>
      <c r="I1207" s="53">
        <f>IF($G1207="NC","NC",IF(OR(LEFT(E1207,2)="RP",LEFT(E1207,2)="SP"),ROUNDDOWN($G1207*1.05,0)+IF($G1207*1.05-ROUNDDOWN($G1207*1.05,0)&gt;=2/3,2/3,IF($G1207*1.05-ROUNDDOWN($G1207*1.05,0)&gt;=1/3,1/3,0)),ROUNDDOWN($G1207*1.05,0)))</f>
        <v>20.333333333333332</v>
      </c>
      <c r="J1207" s="56"/>
      <c r="K1207" s="48"/>
      <c r="L1207" s="50"/>
      <c r="O1207" s="46" t="str">
        <f>D1207</f>
        <v>CLA/DEA</v>
      </c>
      <c r="P1207" s="46" t="s">
        <v>473</v>
      </c>
    </row>
    <row r="1208" spans="1:16" x14ac:dyDescent="0.2">
      <c r="A1208" s="55"/>
      <c r="B1208" s="78">
        <v>14524</v>
      </c>
      <c r="C1208" s="13" t="s">
        <v>770</v>
      </c>
      <c r="D1208" s="82" t="s">
        <v>69</v>
      </c>
      <c r="E1208" s="47" t="s">
        <v>15</v>
      </c>
      <c r="F1208" s="13">
        <v>0</v>
      </c>
      <c r="G1208" s="70">
        <v>9</v>
      </c>
      <c r="H1208" s="51">
        <f>IF(LEFT(E1208,2)="DH",1,IF(LEFT(E1208,2)="CA",2,IF(LEFT(E1208,2)="1B",3,IF(LEFT(E1208,2)="2B",4,IF(LEFT(E1208,2)="3B",5,IF(LEFT(E1208,2)="SS",6,IF(LEFT(E1208,2)="LF",7,IF(LEFT(E1208,2)="CF",8,IF(LEFT(E1208,2)="RF",9,IF(LEFT(E1208,2)="SP",10,IF(LEFT(E1208,2)="RP",11,12)))))))))))</f>
        <v>11</v>
      </c>
      <c r="I1208" s="53">
        <f>IF($G1208="NC","NC",IF(OR(LEFT(E1208,2)="RP",LEFT(E1208,2)="SP"),ROUNDDOWN($G1208*1.05,0)+IF($G1208*1.05-ROUNDDOWN($G1208*1.05,0)&gt;=2/3,2/3,IF($G1208*1.05-ROUNDDOWN($G1208*1.05,0)&gt;=1/3,1/3,0)),ROUNDDOWN($G1208*1.05,0)))</f>
        <v>9.3333333333333339</v>
      </c>
      <c r="J1208" s="56"/>
      <c r="K1208" s="48"/>
      <c r="L1208" s="50"/>
      <c r="O1208" s="46" t="str">
        <f>D1208</f>
        <v>OAA</v>
      </c>
    </row>
    <row r="1209" spans="1:16" x14ac:dyDescent="0.2">
      <c r="A1209" s="55"/>
      <c r="B1209" s="78">
        <v>14527</v>
      </c>
      <c r="C1209" s="13" t="s">
        <v>771</v>
      </c>
      <c r="D1209" s="82" t="s">
        <v>14</v>
      </c>
      <c r="E1209" s="47" t="s">
        <v>15</v>
      </c>
      <c r="F1209" s="13">
        <v>0</v>
      </c>
      <c r="G1209" s="70">
        <v>24.66</v>
      </c>
      <c r="H1209" s="47">
        <f>IF(LEFT(E1209,2)="DH",1,IF(LEFT(E1209,2)="CA",2,IF(LEFT(E1209,2)="1B",3,IF(LEFT(E1209,2)="2B",4,IF(LEFT(E1209,2)="3B",5,IF(LEFT(E1209,2)="SS",6,IF(LEFT(E1209,2)="LF",7,IF(LEFT(E1209,2)="CF",8,IF(LEFT(E1209,2)="RF",9,IF(LEFT(E1209,2)="SP",10,IF(LEFT(E1209,2)="RP",11,12)))))))))))</f>
        <v>11</v>
      </c>
      <c r="I1209" s="53">
        <f>IF($G1209="NC","NC",IF(OR(LEFT(E1209,2)="RP",LEFT(E1209,2)="SP"),ROUNDDOWN($G1209*1.05,0)+IF($G1209*1.05-ROUNDDOWN($G1209*1.05,0)&gt;=2/3,2/3,IF($G1209*1.05-ROUNDDOWN($G1209*1.05,0)&gt;=1/3,1/3,0)),ROUNDDOWN($G1209*1.05,0)))</f>
        <v>25.666666666666668</v>
      </c>
      <c r="J1209" s="56"/>
      <c r="K1209" s="49"/>
      <c r="L1209" s="50"/>
      <c r="O1209" s="46" t="str">
        <f>D1209</f>
        <v>WAN</v>
      </c>
    </row>
    <row r="1210" spans="1:16" x14ac:dyDescent="0.2">
      <c r="A1210" s="55"/>
      <c r="B1210" s="78">
        <v>14552</v>
      </c>
      <c r="C1210" s="13" t="s">
        <v>774</v>
      </c>
      <c r="D1210" s="76" t="str">
        <f>P1210</f>
        <v>PHN/ATN</v>
      </c>
      <c r="E1210" s="47" t="s">
        <v>15</v>
      </c>
      <c r="F1210" s="13">
        <v>0</v>
      </c>
      <c r="G1210" s="70">
        <v>16.329999999999998</v>
      </c>
      <c r="H1210" s="47">
        <f>IF(LEFT(E1210,2)="DH",1,IF(LEFT(E1210,2)="CA",2,IF(LEFT(E1210,2)="1B",3,IF(LEFT(E1210,2)="2B",4,IF(LEFT(E1210,2)="3B",5,IF(LEFT(E1210,2)="SS",6,IF(LEFT(E1210,2)="LF",7,IF(LEFT(E1210,2)="CF",8,IF(LEFT(E1210,2)="RF",9,IF(LEFT(E1210,2)="SP",10,IF(LEFT(E1210,2)="RP",11,12)))))))))))</f>
        <v>11</v>
      </c>
      <c r="I1210" s="53">
        <f>IF($G1210="NC","NC",IF(OR(LEFT(E1210,2)="RP",LEFT(E1210,2)="SP"),ROUNDDOWN($G1210*1.05,0)+IF($G1210*1.05-ROUNDDOWN($G1210*1.05,0)&gt;=2/3,2/3,IF($G1210*1.05-ROUNDDOWN($G1210*1.05,0)&gt;=1/3,1/3,0)),ROUNDDOWN($G1210*1.05,0)))</f>
        <v>17</v>
      </c>
      <c r="J1210" s="56"/>
      <c r="K1210" s="49"/>
      <c r="L1210" s="50"/>
      <c r="O1210" s="46" t="str">
        <f>D1210</f>
        <v>PHN/ATN</v>
      </c>
      <c r="P1210" s="46" t="s">
        <v>440</v>
      </c>
    </row>
    <row r="1211" spans="1:16" x14ac:dyDescent="0.2">
      <c r="A1211" s="55"/>
      <c r="B1211" s="78">
        <v>14739</v>
      </c>
      <c r="C1211" s="13" t="s">
        <v>778</v>
      </c>
      <c r="D1211" s="76" t="str">
        <f>P1211</f>
        <v>NYN/NYA</v>
      </c>
      <c r="E1211" s="51" t="s">
        <v>528</v>
      </c>
      <c r="F1211" s="13">
        <v>4</v>
      </c>
      <c r="G1211" s="70">
        <v>39</v>
      </c>
      <c r="H1211" s="51">
        <f>IF(LEFT(E1211,2)="DH",1,IF(LEFT(E1211,2)="CA",2,IF(LEFT(E1211,2)="1B",3,IF(LEFT(E1211,2)="2B",4,IF(LEFT(E1211,2)="3B",5,IF(LEFT(E1211,2)="SS",6,IF(LEFT(E1211,2)="LF",7,IF(LEFT(E1211,2)="CF",8,IF(LEFT(E1211,2)="RF",9,IF(LEFT(E1211,2)="SP",10,IF(LEFT(E1211,2)="RP",11,12)))))))))))</f>
        <v>11</v>
      </c>
      <c r="I1211" s="53">
        <f>IF($G1211="NC","NC",IF(OR(LEFT(E1211,2)="RP",LEFT(E1211,2)="SP"),ROUNDDOWN($G1211*1.05,0)+IF($G1211*1.05-ROUNDDOWN($G1211*1.05,0)&gt;=2/3,2/3,IF($G1211*1.05-ROUNDDOWN($G1211*1.05,0)&gt;=1/3,1/3,0)),ROUNDDOWN($G1211*1.05,0)))</f>
        <v>40.666666666666664</v>
      </c>
      <c r="J1211" s="56"/>
      <c r="K1211" s="48"/>
      <c r="L1211" s="50"/>
      <c r="O1211" s="46" t="str">
        <f>D1211</f>
        <v>NYN/NYA</v>
      </c>
      <c r="P1211" s="46" t="s">
        <v>472</v>
      </c>
    </row>
    <row r="1212" spans="1:16" x14ac:dyDescent="0.2">
      <c r="A1212" s="55"/>
      <c r="B1212" s="78">
        <v>14857</v>
      </c>
      <c r="C1212" s="13" t="s">
        <v>784</v>
      </c>
      <c r="D1212" s="82" t="s">
        <v>65</v>
      </c>
      <c r="E1212" s="47" t="s">
        <v>15</v>
      </c>
      <c r="F1212" s="13">
        <v>0</v>
      </c>
      <c r="G1212" s="70">
        <v>9.66</v>
      </c>
      <c r="H1212" s="51">
        <f>IF(LEFT(E1212,2)="DH",1,IF(LEFT(E1212,2)="CA",2,IF(LEFT(E1212,2)="1B",3,IF(LEFT(E1212,2)="2B",4,IF(LEFT(E1212,2)="3B",5,IF(LEFT(E1212,2)="SS",6,IF(LEFT(E1212,2)="LF",7,IF(LEFT(E1212,2)="CF",8,IF(LEFT(E1212,2)="RF",9,IF(LEFT(E1212,2)="SP",10,IF(LEFT(E1212,2)="RP",11,12)))))))))))</f>
        <v>11</v>
      </c>
      <c r="I1212" s="53">
        <f>IF($G1212="NC","NC",IF(OR(LEFT(E1212,2)="RP",LEFT(E1212,2)="SP"),ROUNDDOWN($G1212*1.05,0)+IF($G1212*1.05-ROUNDDOWN($G1212*1.05,0)&gt;=2/3,2/3,IF($G1212*1.05-ROUNDDOWN($G1212*1.05,0)&gt;=1/3,1/3,0)),ROUNDDOWN($G1212*1.05,0)))</f>
        <v>10</v>
      </c>
      <c r="J1212" s="56"/>
      <c r="K1212" s="48"/>
      <c r="L1212" s="50"/>
      <c r="O1212" s="46" t="str">
        <f>D1212</f>
        <v>ARN</v>
      </c>
    </row>
    <row r="1213" spans="1:16" x14ac:dyDescent="0.2">
      <c r="A1213" s="55"/>
      <c r="B1213" s="78">
        <v>14874</v>
      </c>
      <c r="C1213" s="13" t="s">
        <v>785</v>
      </c>
      <c r="D1213" s="82" t="s">
        <v>71</v>
      </c>
      <c r="E1213" s="47" t="s">
        <v>15</v>
      </c>
      <c r="F1213" s="13">
        <v>0</v>
      </c>
      <c r="G1213" s="70">
        <v>18.329999999999998</v>
      </c>
      <c r="H1213" s="51">
        <f>IF(LEFT(E1213,2)="DH",1,IF(LEFT(E1213,2)="CA",2,IF(LEFT(E1213,2)="1B",3,IF(LEFT(E1213,2)="2B",4,IF(LEFT(E1213,2)="3B",5,IF(LEFT(E1213,2)="SS",6,IF(LEFT(E1213,2)="LF",7,IF(LEFT(E1213,2)="CF",8,IF(LEFT(E1213,2)="RF",9,IF(LEFT(E1213,2)="SP",10,IF(LEFT(E1213,2)="RP",11,12)))))))))))</f>
        <v>11</v>
      </c>
      <c r="I1213" s="53">
        <f>IF($G1213="NC","NC",IF(OR(LEFT(E1213,2)="RP",LEFT(E1213,2)="SP"),ROUNDDOWN($G1213*1.05,0)+IF($G1213*1.05-ROUNDDOWN($G1213*1.05,0)&gt;=2/3,2/3,IF($G1213*1.05-ROUNDDOWN($G1213*1.05,0)&gt;=1/3,1/3,0)),ROUNDDOWN($G1213*1.05,0)))</f>
        <v>19</v>
      </c>
      <c r="J1213" s="56"/>
      <c r="K1213" s="48"/>
      <c r="L1213" s="50"/>
      <c r="O1213" s="46" t="str">
        <f>D1213</f>
        <v>CIN</v>
      </c>
    </row>
    <row r="1214" spans="1:16" x14ac:dyDescent="0.2">
      <c r="A1214" s="55"/>
      <c r="B1214" s="78">
        <v>14916</v>
      </c>
      <c r="C1214" s="13" t="s">
        <v>786</v>
      </c>
      <c r="D1214" s="82" t="s">
        <v>16</v>
      </c>
      <c r="E1214" s="47" t="s">
        <v>15</v>
      </c>
      <c r="F1214" s="13">
        <v>0</v>
      </c>
      <c r="G1214" s="70">
        <v>14</v>
      </c>
      <c r="H1214" s="51">
        <f>IF(LEFT(E1214,2)="DH",1,IF(LEFT(E1214,2)="CA",2,IF(LEFT(E1214,2)="1B",3,IF(LEFT(E1214,2)="2B",4,IF(LEFT(E1214,2)="3B",5,IF(LEFT(E1214,2)="SS",6,IF(LEFT(E1214,2)="LF",7,IF(LEFT(E1214,2)="CF",8,IF(LEFT(E1214,2)="RF",9,IF(LEFT(E1214,2)="SP",10,IF(LEFT(E1214,2)="RP",11,12)))))))))))</f>
        <v>11</v>
      </c>
      <c r="I1214" s="53">
        <f>IF($G1214="NC","NC",IF(OR(LEFT(E1214,2)="RP",LEFT(E1214,2)="SP"),ROUNDDOWN($G1214*1.05,0)+IF($G1214*1.05-ROUNDDOWN($G1214*1.05,0)&gt;=2/3,2/3,IF($G1214*1.05-ROUNDDOWN($G1214*1.05,0)&gt;=1/3,1/3,0)),ROUNDDOWN($G1214*1.05,0)))</f>
        <v>14.666666666666666</v>
      </c>
      <c r="J1214" s="56"/>
      <c r="K1214" s="48"/>
      <c r="L1214" s="50"/>
      <c r="O1214" s="46" t="str">
        <f>D1214</f>
        <v>TEA</v>
      </c>
    </row>
    <row r="1215" spans="1:16" x14ac:dyDescent="0.2">
      <c r="A1215" s="55"/>
      <c r="B1215" s="78">
        <v>15042</v>
      </c>
      <c r="C1215" s="13" t="s">
        <v>794</v>
      </c>
      <c r="D1215" s="76" t="str">
        <f>P1215</f>
        <v>PIN/PHN</v>
      </c>
      <c r="E1215" s="47" t="s">
        <v>15</v>
      </c>
      <c r="F1215" s="13">
        <v>0</v>
      </c>
      <c r="G1215" s="70">
        <v>16.66</v>
      </c>
      <c r="H1215" s="51">
        <f>IF(LEFT(E1215,2)="DH",1,IF(LEFT(E1215,2)="CA",2,IF(LEFT(E1215,2)="1B",3,IF(LEFT(E1215,2)="2B",4,IF(LEFT(E1215,2)="3B",5,IF(LEFT(E1215,2)="SS",6,IF(LEFT(E1215,2)="LF",7,IF(LEFT(E1215,2)="CF",8,IF(LEFT(E1215,2)="RF",9,IF(LEFT(E1215,2)="SP",10,IF(LEFT(E1215,2)="RP",11,12)))))))))))</f>
        <v>11</v>
      </c>
      <c r="I1215" s="53">
        <f>IF($G1215="NC","NC",IF(OR(LEFT(E1215,2)="RP",LEFT(E1215,2)="SP"),ROUNDDOWN($G1215*1.05,0)+IF($G1215*1.05-ROUNDDOWN($G1215*1.05,0)&gt;=2/3,2/3,IF($G1215*1.05-ROUNDDOWN($G1215*1.05,0)&gt;=1/3,1/3,0)),ROUNDDOWN($G1215*1.05,0)))</f>
        <v>17.333333333333332</v>
      </c>
      <c r="J1215" s="56"/>
      <c r="K1215" s="48"/>
      <c r="L1215" s="50"/>
      <c r="O1215" s="46" t="str">
        <f>D1215</f>
        <v>PIN/PHN</v>
      </c>
      <c r="P1215" s="46" t="s">
        <v>488</v>
      </c>
    </row>
    <row r="1216" spans="1:16" x14ac:dyDescent="0.2">
      <c r="A1216" s="55"/>
      <c r="B1216" s="78">
        <v>15369</v>
      </c>
      <c r="C1216" s="13" t="s">
        <v>809</v>
      </c>
      <c r="D1216" s="76" t="str">
        <f>P1216</f>
        <v>NYN/ATN/NYN</v>
      </c>
      <c r="E1216" s="47" t="s">
        <v>15</v>
      </c>
      <c r="F1216" s="13">
        <v>0</v>
      </c>
      <c r="G1216" s="70">
        <v>13</v>
      </c>
      <c r="H1216" s="51">
        <f>IF(LEFT(E1216,2)="DH",1,IF(LEFT(E1216,2)="CA",2,IF(LEFT(E1216,2)="1B",3,IF(LEFT(E1216,2)="2B",4,IF(LEFT(E1216,2)="3B",5,IF(LEFT(E1216,2)="SS",6,IF(LEFT(E1216,2)="LF",7,IF(LEFT(E1216,2)="CF",8,IF(LEFT(E1216,2)="RF",9,IF(LEFT(E1216,2)="SP",10,IF(LEFT(E1216,2)="RP",11,12)))))))))))</f>
        <v>11</v>
      </c>
      <c r="I1216" s="53">
        <f>IF($G1216="NC","NC",IF(OR(LEFT(E1216,2)="RP",LEFT(E1216,2)="SP"),ROUNDDOWN($G1216*1.05,0)+IF($G1216*1.05-ROUNDDOWN($G1216*1.05,0)&gt;=2/3,2/3,IF($G1216*1.05-ROUNDDOWN($G1216*1.05,0)&gt;=1/3,1/3,0)),ROUNDDOWN($G1216*1.05,0)))</f>
        <v>13.333333333333334</v>
      </c>
      <c r="J1216" s="56"/>
      <c r="K1216" s="48"/>
      <c r="L1216" s="50"/>
      <c r="O1216" s="46" t="str">
        <f>D1216</f>
        <v>NYN/ATN/NYN</v>
      </c>
      <c r="P1216" s="46" t="s">
        <v>531</v>
      </c>
    </row>
    <row r="1217" spans="1:16" x14ac:dyDescent="0.2">
      <c r="A1217" s="55"/>
      <c r="B1217" s="78">
        <v>15507</v>
      </c>
      <c r="C1217" s="13" t="s">
        <v>819</v>
      </c>
      <c r="D1217" s="82" t="s">
        <v>24</v>
      </c>
      <c r="E1217" s="47" t="s">
        <v>15</v>
      </c>
      <c r="F1217" s="13">
        <v>0</v>
      </c>
      <c r="G1217" s="70">
        <v>10.66</v>
      </c>
      <c r="H1217" s="47">
        <f>IF(LEFT(E1217,2)="DH",1,IF(LEFT(E1217,2)="CA",2,IF(LEFT(E1217,2)="1B",3,IF(LEFT(E1217,2)="2B",4,IF(LEFT(E1217,2)="3B",5,IF(LEFT(E1217,2)="SS",6,IF(LEFT(E1217,2)="LF",7,IF(LEFT(E1217,2)="CF",8,IF(LEFT(E1217,2)="RF",9,IF(LEFT(E1217,2)="SP",10,IF(LEFT(E1217,2)="RP",11,12)))))))))))</f>
        <v>11</v>
      </c>
      <c r="I1217" s="53">
        <f>IF($G1217="NC","NC",IF(OR(LEFT(E1217,2)="RP",LEFT(E1217,2)="SP"),ROUNDDOWN($G1217*1.05,0)+IF($G1217*1.05-ROUNDDOWN($G1217*1.05,0)&gt;=2/3,2/3,IF($G1217*1.05-ROUNDDOWN($G1217*1.05,0)&gt;=1/3,1/3,0)),ROUNDDOWN($G1217*1.05,0)))</f>
        <v>11</v>
      </c>
      <c r="J1217" s="56"/>
      <c r="K1217" s="48"/>
      <c r="L1217" s="50"/>
      <c r="O1217" s="46" t="str">
        <f>D1217</f>
        <v>KCA</v>
      </c>
    </row>
    <row r="1218" spans="1:16" x14ac:dyDescent="0.2">
      <c r="A1218" s="55"/>
      <c r="B1218" s="78">
        <v>15514</v>
      </c>
      <c r="C1218" s="13" t="s">
        <v>820</v>
      </c>
      <c r="D1218" s="82" t="s">
        <v>65</v>
      </c>
      <c r="E1218" s="47" t="s">
        <v>15</v>
      </c>
      <c r="F1218" s="13">
        <v>0</v>
      </c>
      <c r="G1218" s="70">
        <v>17.66</v>
      </c>
      <c r="H1218" s="51">
        <f>IF(LEFT(E1218,2)="DH",1,IF(LEFT(E1218,2)="CA",2,IF(LEFT(E1218,2)="1B",3,IF(LEFT(E1218,2)="2B",4,IF(LEFT(E1218,2)="3B",5,IF(LEFT(E1218,2)="SS",6,IF(LEFT(E1218,2)="LF",7,IF(LEFT(E1218,2)="CF",8,IF(LEFT(E1218,2)="RF",9,IF(LEFT(E1218,2)="SP",10,IF(LEFT(E1218,2)="RP",11,12)))))))))))</f>
        <v>11</v>
      </c>
      <c r="I1218" s="53">
        <f>IF($G1218="NC","NC",IF(OR(LEFT(E1218,2)="RP",LEFT(E1218,2)="SP"),ROUNDDOWN($G1218*1.05,0)+IF($G1218*1.05-ROUNDDOWN($G1218*1.05,0)&gt;=2/3,2/3,IF($G1218*1.05-ROUNDDOWN($G1218*1.05,0)&gt;=1/3,1/3,0)),ROUNDDOWN($G1218*1.05,0)))</f>
        <v>18.333333333333332</v>
      </c>
      <c r="J1218" s="56"/>
      <c r="K1218" s="48"/>
      <c r="L1218" s="50"/>
      <c r="O1218" s="46" t="str">
        <f>D1218</f>
        <v>ARN</v>
      </c>
    </row>
    <row r="1219" spans="1:16" x14ac:dyDescent="0.2">
      <c r="A1219" s="55"/>
      <c r="B1219" s="78">
        <v>15551</v>
      </c>
      <c r="C1219" s="13" t="s">
        <v>823</v>
      </c>
      <c r="D1219" s="82" t="s">
        <v>67</v>
      </c>
      <c r="E1219" s="47" t="s">
        <v>15</v>
      </c>
      <c r="F1219" s="13">
        <v>0</v>
      </c>
      <c r="G1219" s="70">
        <v>48.33</v>
      </c>
      <c r="H1219" s="51">
        <f>IF(LEFT(E1219,2)="DH",1,IF(LEFT(E1219,2)="CA",2,IF(LEFT(E1219,2)="1B",3,IF(LEFT(E1219,2)="2B",4,IF(LEFT(E1219,2)="3B",5,IF(LEFT(E1219,2)="SS",6,IF(LEFT(E1219,2)="LF",7,IF(LEFT(E1219,2)="CF",8,IF(LEFT(E1219,2)="RF",9,IF(LEFT(E1219,2)="SP",10,IF(LEFT(E1219,2)="RP",11,12)))))))))))</f>
        <v>11</v>
      </c>
      <c r="I1219" s="53">
        <f>IF($G1219="NC","NC",IF(OR(LEFT(E1219,2)="RP",LEFT(E1219,2)="SP"),ROUNDDOWN($G1219*1.05,0)+IF($G1219*1.05-ROUNDDOWN($G1219*1.05,0)&gt;=2/3,2/3,IF($G1219*1.05-ROUNDDOWN($G1219*1.05,0)&gt;=1/3,1/3,0)),ROUNDDOWN($G1219*1.05,0)))</f>
        <v>50.666666666666664</v>
      </c>
      <c r="J1219" s="56"/>
      <c r="K1219" s="48"/>
      <c r="L1219" s="50"/>
      <c r="O1219" s="46" t="str">
        <f>D1219</f>
        <v>NYA</v>
      </c>
    </row>
    <row r="1220" spans="1:16" x14ac:dyDescent="0.2">
      <c r="A1220" s="55"/>
      <c r="B1220" s="78">
        <v>15552</v>
      </c>
      <c r="C1220" s="13" t="s">
        <v>824</v>
      </c>
      <c r="D1220" s="82" t="s">
        <v>120</v>
      </c>
      <c r="E1220" s="47" t="s">
        <v>15</v>
      </c>
      <c r="F1220" s="13">
        <v>0</v>
      </c>
      <c r="G1220" s="70">
        <v>43.66</v>
      </c>
      <c r="H1220" s="51">
        <f>IF(LEFT(E1220,2)="DH",1,IF(LEFT(E1220,2)="CA",2,IF(LEFT(E1220,2)="1B",3,IF(LEFT(E1220,2)="2B",4,IF(LEFT(E1220,2)="3B",5,IF(LEFT(E1220,2)="SS",6,IF(LEFT(E1220,2)="LF",7,IF(LEFT(E1220,2)="CF",8,IF(LEFT(E1220,2)="RF",9,IF(LEFT(E1220,2)="SP",10,IF(LEFT(E1220,2)="RP",11,12)))))))))))</f>
        <v>11</v>
      </c>
      <c r="I1220" s="53">
        <f>IF($G1220="NC","NC",IF(OR(LEFT(E1220,2)="RP",LEFT(E1220,2)="SP"),ROUNDDOWN($G1220*1.05,0)+IF($G1220*1.05-ROUNDDOWN($G1220*1.05,0)&gt;=2/3,2/3,IF($G1220*1.05-ROUNDDOWN($G1220*1.05,0)&gt;=1/3,1/3,0)),ROUNDDOWN($G1220*1.05,0)))</f>
        <v>45.666666666666664</v>
      </c>
      <c r="J1220" s="56"/>
      <c r="K1220" s="48"/>
      <c r="L1220" s="50"/>
      <c r="O1220" s="46" t="str">
        <f>D1220</f>
        <v>TOA</v>
      </c>
    </row>
    <row r="1221" spans="1:16" x14ac:dyDescent="0.2">
      <c r="A1221" s="55"/>
      <c r="B1221" s="78">
        <v>15684</v>
      </c>
      <c r="C1221" s="13" t="s">
        <v>830</v>
      </c>
      <c r="D1221" s="82" t="s">
        <v>63</v>
      </c>
      <c r="E1221" s="47" t="s">
        <v>15</v>
      </c>
      <c r="F1221" s="13">
        <v>0</v>
      </c>
      <c r="G1221" s="70">
        <v>6</v>
      </c>
      <c r="H1221" s="51">
        <f>IF(LEFT(E1221,2)="DH",1,IF(LEFT(E1221,2)="CA",2,IF(LEFT(E1221,2)="1B",3,IF(LEFT(E1221,2)="2B",4,IF(LEFT(E1221,2)="3B",5,IF(LEFT(E1221,2)="SS",6,IF(LEFT(E1221,2)="LF",7,IF(LEFT(E1221,2)="CF",8,IF(LEFT(E1221,2)="RF",9,IF(LEFT(E1221,2)="SP",10,IF(LEFT(E1221,2)="RP",11,12)))))))))))</f>
        <v>11</v>
      </c>
      <c r="I1221" s="53">
        <f>IF($G1221="NC","NC",IF(OR(LEFT(E1221,2)="RP",LEFT(E1221,2)="SP"),ROUNDDOWN($G1221*1.05,0)+IF($G1221*1.05-ROUNDDOWN($G1221*1.05,0)&gt;=2/3,2/3,IF($G1221*1.05-ROUNDDOWN($G1221*1.05,0)&gt;=1/3,1/3,0)),ROUNDDOWN($G1221*1.05,0)))</f>
        <v>6</v>
      </c>
      <c r="J1221" s="56"/>
      <c r="K1221" s="48"/>
      <c r="L1221" s="50"/>
      <c r="O1221" s="46" t="str">
        <f>D1221</f>
        <v>CHA</v>
      </c>
    </row>
    <row r="1222" spans="1:16" x14ac:dyDescent="0.2">
      <c r="A1222" s="55"/>
      <c r="B1222" s="78">
        <v>15855</v>
      </c>
      <c r="C1222" s="13" t="s">
        <v>838</v>
      </c>
      <c r="D1222" s="82" t="s">
        <v>17</v>
      </c>
      <c r="E1222" s="47" t="s">
        <v>15</v>
      </c>
      <c r="F1222" s="13">
        <v>0</v>
      </c>
      <c r="G1222" s="70">
        <v>6.33</v>
      </c>
      <c r="H1222" s="51">
        <f>IF(LEFT(E1222,2)="DH",1,IF(LEFT(E1222,2)="CA",2,IF(LEFT(E1222,2)="1B",3,IF(LEFT(E1222,2)="2B",4,IF(LEFT(E1222,2)="3B",5,IF(LEFT(E1222,2)="SS",6,IF(LEFT(E1222,2)="LF",7,IF(LEFT(E1222,2)="CF",8,IF(LEFT(E1222,2)="RF",9,IF(LEFT(E1222,2)="SP",10,IF(LEFT(E1222,2)="RP",11,12)))))))))))</f>
        <v>11</v>
      </c>
      <c r="I1222" s="53">
        <f>IF($G1222="NC","NC",IF(OR(LEFT(E1222,2)="RP",LEFT(E1222,2)="SP"),ROUNDDOWN($G1222*1.05,0)+IF($G1222*1.05-ROUNDDOWN($G1222*1.05,0)&gt;=2/3,2/3,IF($G1222*1.05-ROUNDDOWN($G1222*1.05,0)&gt;=1/3,1/3,0)),ROUNDDOWN($G1222*1.05,0)))</f>
        <v>6.333333333333333</v>
      </c>
      <c r="J1222" s="56"/>
      <c r="K1222" s="48"/>
      <c r="L1222" s="50"/>
      <c r="O1222" s="46" t="str">
        <f>D1222</f>
        <v>ATN</v>
      </c>
    </row>
    <row r="1223" spans="1:16" x14ac:dyDescent="0.2">
      <c r="A1223" s="55"/>
      <c r="B1223" s="78">
        <v>16061</v>
      </c>
      <c r="C1223" s="13" t="s">
        <v>847</v>
      </c>
      <c r="D1223" s="82" t="s">
        <v>63</v>
      </c>
      <c r="E1223" s="47" t="s">
        <v>15</v>
      </c>
      <c r="F1223" s="13">
        <v>0</v>
      </c>
      <c r="G1223" s="70">
        <v>31</v>
      </c>
      <c r="H1223" s="51">
        <f>IF(LEFT(E1223,2)="DH",1,IF(LEFT(E1223,2)="CA",2,IF(LEFT(E1223,2)="1B",3,IF(LEFT(E1223,2)="2B",4,IF(LEFT(E1223,2)="3B",5,IF(LEFT(E1223,2)="SS",6,IF(LEFT(E1223,2)="LF",7,IF(LEFT(E1223,2)="CF",8,IF(LEFT(E1223,2)="RF",9,IF(LEFT(E1223,2)="SP",10,IF(LEFT(E1223,2)="RP",11,12)))))))))))</f>
        <v>11</v>
      </c>
      <c r="I1223" s="53">
        <f>IF($G1223="NC","NC",IF(OR(LEFT(E1223,2)="RP",LEFT(E1223,2)="SP"),ROUNDDOWN($G1223*1.05,0)+IF($G1223*1.05-ROUNDDOWN($G1223*1.05,0)&gt;=2/3,2/3,IF($G1223*1.05-ROUNDDOWN($G1223*1.05,0)&gt;=1/3,1/3,0)),ROUNDDOWN($G1223*1.05,0)))</f>
        <v>32.333333333333336</v>
      </c>
      <c r="J1223" s="56"/>
      <c r="K1223" s="48"/>
      <c r="L1223" s="50"/>
      <c r="O1223" s="46" t="str">
        <f>D1223</f>
        <v>CHA</v>
      </c>
    </row>
    <row r="1224" spans="1:16" x14ac:dyDescent="0.2">
      <c r="A1224" s="55"/>
      <c r="B1224" s="78">
        <v>16074</v>
      </c>
      <c r="C1224" s="13" t="s">
        <v>848</v>
      </c>
      <c r="D1224" s="82" t="s">
        <v>25</v>
      </c>
      <c r="E1224" s="47" t="s">
        <v>15</v>
      </c>
      <c r="F1224" s="13">
        <v>0</v>
      </c>
      <c r="G1224" s="70">
        <v>5.33</v>
      </c>
      <c r="H1224" s="51">
        <f>IF(LEFT(E1224,2)="DH",1,IF(LEFT(E1224,2)="CA",2,IF(LEFT(E1224,2)="1B",3,IF(LEFT(E1224,2)="2B",4,IF(LEFT(E1224,2)="3B",5,IF(LEFT(E1224,2)="SS",6,IF(LEFT(E1224,2)="LF",7,IF(LEFT(E1224,2)="CF",8,IF(LEFT(E1224,2)="RF",9,IF(LEFT(E1224,2)="SP",10,IF(LEFT(E1224,2)="RP",11,12)))))))))))</f>
        <v>11</v>
      </c>
      <c r="I1224" s="53">
        <f>IF($G1224="NC","NC",IF(OR(LEFT(E1224,2)="RP",LEFT(E1224,2)="SP"),ROUNDDOWN($G1224*1.05,0)+IF($G1224*1.05-ROUNDDOWN($G1224*1.05,0)&gt;=2/3,2/3,IF($G1224*1.05-ROUNDDOWN($G1224*1.05,0)&gt;=1/3,1/3,0)),ROUNDDOWN($G1224*1.05,0)))</f>
        <v>5.333333333333333</v>
      </c>
      <c r="J1224" s="56"/>
      <c r="K1224" s="48"/>
      <c r="L1224" s="50"/>
      <c r="O1224" s="46" t="str">
        <f>D1224</f>
        <v>BOA</v>
      </c>
    </row>
    <row r="1225" spans="1:16" x14ac:dyDescent="0.2">
      <c r="A1225" s="55"/>
      <c r="B1225" s="78">
        <v>16094</v>
      </c>
      <c r="C1225" s="13" t="s">
        <v>849</v>
      </c>
      <c r="D1225" s="82" t="s">
        <v>17</v>
      </c>
      <c r="E1225" s="47" t="s">
        <v>15</v>
      </c>
      <c r="F1225" s="13">
        <v>0</v>
      </c>
      <c r="G1225" s="70">
        <v>3.66</v>
      </c>
      <c r="H1225" s="47">
        <f>IF(LEFT(E1225,2)="DH",1,IF(LEFT(E1225,2)="CA",2,IF(LEFT(E1225,2)="1B",3,IF(LEFT(E1225,2)="2B",4,IF(LEFT(E1225,2)="3B",5,IF(LEFT(E1225,2)="SS",6,IF(LEFT(E1225,2)="LF",7,IF(LEFT(E1225,2)="CF",8,IF(LEFT(E1225,2)="RF",9,IF(LEFT(E1225,2)="SP",10,IF(LEFT(E1225,2)="RP",11,12)))))))))))</f>
        <v>11</v>
      </c>
      <c r="I1225" s="53">
        <f>IF($G1225="NC","NC",IF(OR(LEFT(E1225,2)="RP",LEFT(E1225,2)="SP"),ROUNDDOWN($G1225*1.05,0)+IF($G1225*1.05-ROUNDDOWN($G1225*1.05,0)&gt;=2/3,2/3,IF($G1225*1.05-ROUNDDOWN($G1225*1.05,0)&gt;=1/3,1/3,0)),ROUNDDOWN($G1225*1.05,0)))</f>
        <v>3.6666666666666665</v>
      </c>
      <c r="J1225" s="56"/>
      <c r="K1225" s="48"/>
      <c r="L1225" s="50"/>
      <c r="O1225" s="46" t="str">
        <f>D1225</f>
        <v>ATN</v>
      </c>
    </row>
    <row r="1226" spans="1:16" x14ac:dyDescent="0.2">
      <c r="A1226" s="55"/>
      <c r="B1226" s="78">
        <v>16207</v>
      </c>
      <c r="C1226" s="13" t="s">
        <v>857</v>
      </c>
      <c r="D1226" s="82" t="s">
        <v>120</v>
      </c>
      <c r="E1226" s="47" t="s">
        <v>528</v>
      </c>
      <c r="F1226" s="13">
        <v>1</v>
      </c>
      <c r="G1226" s="70">
        <v>6.33</v>
      </c>
      <c r="H1226" s="51">
        <f>IF(LEFT(E1226,2)="DH",1,IF(LEFT(E1226,2)="CA",2,IF(LEFT(E1226,2)="1B",3,IF(LEFT(E1226,2)="2B",4,IF(LEFT(E1226,2)="3B",5,IF(LEFT(E1226,2)="SS",6,IF(LEFT(E1226,2)="LF",7,IF(LEFT(E1226,2)="CF",8,IF(LEFT(E1226,2)="RF",9,IF(LEFT(E1226,2)="SP",10,IF(LEFT(E1226,2)="RP",11,12)))))))))))</f>
        <v>11</v>
      </c>
      <c r="I1226" s="53">
        <f>IF($G1226="NC","NC",IF(OR(LEFT(E1226,2)="RP",LEFT(E1226,2)="SP"),ROUNDDOWN($G1226*1.05,0)+IF($G1226*1.05-ROUNDDOWN($G1226*1.05,0)&gt;=2/3,2/3,IF($G1226*1.05-ROUNDDOWN($G1226*1.05,0)&gt;=1/3,1/3,0)),ROUNDDOWN($G1226*1.05,0)))</f>
        <v>6.333333333333333</v>
      </c>
      <c r="J1226" s="56"/>
      <c r="K1226" s="48"/>
      <c r="L1226" s="50"/>
      <c r="O1226" s="46" t="str">
        <f>D1226</f>
        <v>TOA</v>
      </c>
    </row>
    <row r="1227" spans="1:16" x14ac:dyDescent="0.2">
      <c r="A1227" s="55"/>
      <c r="B1227" s="78">
        <v>16300</v>
      </c>
      <c r="C1227" s="13" t="s">
        <v>863</v>
      </c>
      <c r="D1227" s="82" t="s">
        <v>140</v>
      </c>
      <c r="E1227" s="47" t="s">
        <v>15</v>
      </c>
      <c r="F1227" s="13">
        <v>0</v>
      </c>
      <c r="G1227" s="70">
        <v>19.329999999999998</v>
      </c>
      <c r="H1227" s="47">
        <f>IF(LEFT(E1227,2)="DH",1,IF(LEFT(E1227,2)="CA",2,IF(LEFT(E1227,2)="1B",3,IF(LEFT(E1227,2)="2B",4,IF(LEFT(E1227,2)="3B",5,IF(LEFT(E1227,2)="SS",6,IF(LEFT(E1227,2)="LF",7,IF(LEFT(E1227,2)="CF",8,IF(LEFT(E1227,2)="RF",9,IF(LEFT(E1227,2)="SP",10,IF(LEFT(E1227,2)="RP",11,12)))))))))))</f>
        <v>11</v>
      </c>
      <c r="I1227" s="53">
        <f>IF($G1227="NC","NC",IF(OR(LEFT(E1227,2)="RP",LEFT(E1227,2)="SP"),ROUNDDOWN($G1227*1.05,0)+IF($G1227*1.05-ROUNDDOWN($G1227*1.05,0)&gt;=2/3,2/3,IF($G1227*1.05-ROUNDDOWN($G1227*1.05,0)&gt;=1/3,1/3,0)),ROUNDDOWN($G1227*1.05,0)))</f>
        <v>20</v>
      </c>
      <c r="J1227" s="56"/>
      <c r="K1227" s="49"/>
      <c r="L1227" s="50"/>
      <c r="O1227" s="46" t="str">
        <f>D1227</f>
        <v>MMN</v>
      </c>
    </row>
    <row r="1228" spans="1:16" x14ac:dyDescent="0.2">
      <c r="A1228" s="55"/>
      <c r="B1228" s="78">
        <v>16427</v>
      </c>
      <c r="C1228" s="13" t="s">
        <v>873</v>
      </c>
      <c r="D1228" s="76" t="str">
        <f>P1228</f>
        <v>MNA/BAA/ATN</v>
      </c>
      <c r="E1228" s="47" t="s">
        <v>528</v>
      </c>
      <c r="F1228" s="13">
        <v>2</v>
      </c>
      <c r="G1228" s="70">
        <v>44.33</v>
      </c>
      <c r="H1228" s="47">
        <f>IF(LEFT(E1228,2)="DH",1,IF(LEFT(E1228,2)="CA",2,IF(LEFT(E1228,2)="1B",3,IF(LEFT(E1228,2)="2B",4,IF(LEFT(E1228,2)="3B",5,IF(LEFT(E1228,2)="SS",6,IF(LEFT(E1228,2)="LF",7,IF(LEFT(E1228,2)="CF",8,IF(LEFT(E1228,2)="RF",9,IF(LEFT(E1228,2)="SP",10,IF(LEFT(E1228,2)="RP",11,12)))))))))))</f>
        <v>11</v>
      </c>
      <c r="I1228" s="53">
        <f>IF($G1228="NC","NC",IF(OR(LEFT(E1228,2)="RP",LEFT(E1228,2)="SP"),ROUNDDOWN($G1228*1.05,0)+IF($G1228*1.05-ROUNDDOWN($G1228*1.05,0)&gt;=2/3,2/3,IF($G1228*1.05-ROUNDDOWN($G1228*1.05,0)&gt;=1/3,1/3,0)),ROUNDDOWN($G1228*1.05,0)))</f>
        <v>46.333333333333336</v>
      </c>
      <c r="J1228" s="56"/>
      <c r="K1228" s="48"/>
      <c r="L1228" s="50"/>
      <c r="O1228" s="46" t="str">
        <f>D1228</f>
        <v>MNA/BAA/ATN</v>
      </c>
      <c r="P1228" s="46" t="s">
        <v>496</v>
      </c>
    </row>
    <row r="1229" spans="1:16" x14ac:dyDescent="0.2">
      <c r="A1229" s="55"/>
      <c r="B1229" s="78">
        <v>16587</v>
      </c>
      <c r="C1229" s="13" t="s">
        <v>890</v>
      </c>
      <c r="D1229" s="82" t="s">
        <v>120</v>
      </c>
      <c r="E1229" s="47" t="s">
        <v>15</v>
      </c>
      <c r="F1229" s="13">
        <v>0</v>
      </c>
      <c r="G1229" s="70">
        <v>5.33</v>
      </c>
      <c r="H1229" s="47">
        <f>IF(LEFT(E1229,2)="DH",1,IF(LEFT(E1229,2)="CA",2,IF(LEFT(E1229,2)="1B",3,IF(LEFT(E1229,2)="2B",4,IF(LEFT(E1229,2)="3B",5,IF(LEFT(E1229,2)="SS",6,IF(LEFT(E1229,2)="LF",7,IF(LEFT(E1229,2)="CF",8,IF(LEFT(E1229,2)="RF",9,IF(LEFT(E1229,2)="SP",10,IF(LEFT(E1229,2)="RP",11,12)))))))))))</f>
        <v>11</v>
      </c>
      <c r="I1229" s="53">
        <f>IF($G1229="NC","NC",IF(OR(LEFT(E1229,2)="RP",LEFT(E1229,2)="SP"),ROUNDDOWN($G1229*1.05,0)+IF($G1229*1.05-ROUNDDOWN($G1229*1.05,0)&gt;=2/3,2/3,IF($G1229*1.05-ROUNDDOWN($G1229*1.05,0)&gt;=1/3,1/3,0)),ROUNDDOWN($G1229*1.05,0)))</f>
        <v>5.333333333333333</v>
      </c>
      <c r="J1229" s="56"/>
      <c r="K1229" s="49"/>
      <c r="L1229" s="50"/>
      <c r="O1229" s="46" t="str">
        <f>D1229</f>
        <v>TOA</v>
      </c>
    </row>
    <row r="1230" spans="1:16" x14ac:dyDescent="0.2">
      <c r="A1230" s="55"/>
      <c r="B1230" s="78">
        <v>16610</v>
      </c>
      <c r="C1230" s="13" t="s">
        <v>892</v>
      </c>
      <c r="D1230" s="76" t="str">
        <f>P1230</f>
        <v>ARN/LAN</v>
      </c>
      <c r="E1230" s="47" t="s">
        <v>15</v>
      </c>
      <c r="F1230" s="13">
        <v>0</v>
      </c>
      <c r="G1230" s="70">
        <v>4</v>
      </c>
      <c r="H1230" s="51">
        <f>IF(LEFT(E1230,2)="DH",1,IF(LEFT(E1230,2)="CA",2,IF(LEFT(E1230,2)="1B",3,IF(LEFT(E1230,2)="2B",4,IF(LEFT(E1230,2)="3B",5,IF(LEFT(E1230,2)="SS",6,IF(LEFT(E1230,2)="LF",7,IF(LEFT(E1230,2)="CF",8,IF(LEFT(E1230,2)="RF",9,IF(LEFT(E1230,2)="SP",10,IF(LEFT(E1230,2)="RP",11,12)))))))))))</f>
        <v>11</v>
      </c>
      <c r="I1230" s="53">
        <f>IF($G1230="NC","NC",IF(OR(LEFT(E1230,2)="RP",LEFT(E1230,2)="SP"),ROUNDDOWN($G1230*1.05,0)+IF($G1230*1.05-ROUNDDOWN($G1230*1.05,0)&gt;=2/3,2/3,IF($G1230*1.05-ROUNDDOWN($G1230*1.05,0)&gt;=1/3,1/3,0)),ROUNDDOWN($G1230*1.05,0)))</f>
        <v>4</v>
      </c>
      <c r="J1230" s="56"/>
      <c r="K1230" s="48"/>
      <c r="L1230" s="50"/>
      <c r="O1230" s="46" t="str">
        <f>D1230</f>
        <v>ARN/LAN</v>
      </c>
      <c r="P1230" s="46" t="s">
        <v>423</v>
      </c>
    </row>
    <row r="1231" spans="1:16" x14ac:dyDescent="0.2">
      <c r="A1231" s="55"/>
      <c r="B1231" s="78">
        <v>16631</v>
      </c>
      <c r="C1231" s="13" t="s">
        <v>895</v>
      </c>
      <c r="D1231" s="82" t="s">
        <v>65</v>
      </c>
      <c r="E1231" s="47" t="s">
        <v>15</v>
      </c>
      <c r="F1231" s="13">
        <v>0</v>
      </c>
      <c r="G1231" s="70">
        <v>3.33</v>
      </c>
      <c r="H1231" s="51">
        <f>IF(LEFT(E1231,2)="DH",1,IF(LEFT(E1231,2)="CA",2,IF(LEFT(E1231,2)="1B",3,IF(LEFT(E1231,2)="2B",4,IF(LEFT(E1231,2)="3B",5,IF(LEFT(E1231,2)="SS",6,IF(LEFT(E1231,2)="LF",7,IF(LEFT(E1231,2)="CF",8,IF(LEFT(E1231,2)="RF",9,IF(LEFT(E1231,2)="SP",10,IF(LEFT(E1231,2)="RP",11,12)))))))))))</f>
        <v>11</v>
      </c>
      <c r="I1231" s="53">
        <f>IF($G1231="NC","NC",IF(OR(LEFT(E1231,2)="RP",LEFT(E1231,2)="SP"),ROUNDDOWN($G1231*1.05,0)+IF($G1231*1.05-ROUNDDOWN($G1231*1.05,0)&gt;=2/3,2/3,IF($G1231*1.05-ROUNDDOWN($G1231*1.05,0)&gt;=1/3,1/3,0)),ROUNDDOWN($G1231*1.05,0)))</f>
        <v>3.3333333333333335</v>
      </c>
      <c r="J1231" s="56"/>
      <c r="K1231" s="48"/>
      <c r="L1231" s="50"/>
      <c r="O1231" s="46" t="str">
        <f>D1231</f>
        <v>ARN</v>
      </c>
    </row>
    <row r="1232" spans="1:16" x14ac:dyDescent="0.2">
      <c r="A1232" s="55"/>
      <c r="B1232" s="78">
        <v>16703</v>
      </c>
      <c r="C1232" s="13" t="s">
        <v>897</v>
      </c>
      <c r="D1232" s="82" t="s">
        <v>68</v>
      </c>
      <c r="E1232" s="47" t="s">
        <v>15</v>
      </c>
      <c r="F1232" s="13">
        <v>0</v>
      </c>
      <c r="G1232" s="70">
        <v>18.66</v>
      </c>
      <c r="H1232" s="47">
        <f>IF(LEFT(E1232,2)="DH",1,IF(LEFT(E1232,2)="CA",2,IF(LEFT(E1232,2)="1B",3,IF(LEFT(E1232,2)="2B",4,IF(LEFT(E1232,2)="3B",5,IF(LEFT(E1232,2)="SS",6,IF(LEFT(E1232,2)="LF",7,IF(LEFT(E1232,2)="CF",8,IF(LEFT(E1232,2)="RF",9,IF(LEFT(E1232,2)="SP",10,IF(LEFT(E1232,2)="RP",11,12)))))))))))</f>
        <v>11</v>
      </c>
      <c r="I1232" s="53">
        <f>IF($G1232="NC","NC",IF(OR(LEFT(E1232,2)="RP",LEFT(E1232,2)="SP"),ROUNDDOWN($G1232*1.05,0)+IF($G1232*1.05-ROUNDDOWN($G1232*1.05,0)&gt;=2/3,2/3,IF($G1232*1.05-ROUNDDOWN($G1232*1.05,0)&gt;=1/3,1/3,0)),ROUNDDOWN($G1232*1.05,0)))</f>
        <v>19.333333333333332</v>
      </c>
      <c r="J1232" s="56"/>
      <c r="K1232" s="49"/>
      <c r="L1232" s="50"/>
      <c r="O1232" s="46" t="str">
        <f>D1232</f>
        <v>CHN</v>
      </c>
    </row>
    <row r="1233" spans="1:16" x14ac:dyDescent="0.2">
      <c r="A1233" s="55"/>
      <c r="B1233" s="78">
        <v>16929</v>
      </c>
      <c r="C1233" s="13" t="s">
        <v>905</v>
      </c>
      <c r="D1233" s="82" t="s">
        <v>7</v>
      </c>
      <c r="E1233" s="47" t="s">
        <v>15</v>
      </c>
      <c r="F1233" s="13">
        <v>0</v>
      </c>
      <c r="G1233" s="70">
        <v>2</v>
      </c>
      <c r="H1233" s="51">
        <f>IF(LEFT(E1233,2)="DH",1,IF(LEFT(E1233,2)="CA",2,IF(LEFT(E1233,2)="1B",3,IF(LEFT(E1233,2)="2B",4,IF(LEFT(E1233,2)="3B",5,IF(LEFT(E1233,2)="SS",6,IF(LEFT(E1233,2)="LF",7,IF(LEFT(E1233,2)="CF",8,IF(LEFT(E1233,2)="RF",9,IF(LEFT(E1233,2)="SP",10,IF(LEFT(E1233,2)="RP",11,12)))))))))))</f>
        <v>11</v>
      </c>
      <c r="I1233" s="53">
        <f>IF($G1233="NC","NC",IF(OR(LEFT(E1233,2)="RP",LEFT(E1233,2)="SP"),ROUNDDOWN($G1233*1.05,0)+IF($G1233*1.05-ROUNDDOWN($G1233*1.05,0)&gt;=2/3,2/3,IF($G1233*1.05-ROUNDDOWN($G1233*1.05,0)&gt;=1/3,1/3,0)),ROUNDDOWN($G1233*1.05,0)))</f>
        <v>2</v>
      </c>
      <c r="J1233" s="56"/>
      <c r="K1233" s="48"/>
      <c r="L1233" s="50"/>
      <c r="O1233" s="46" t="str">
        <f>D1233</f>
        <v>LAA</v>
      </c>
    </row>
    <row r="1234" spans="1:16" x14ac:dyDescent="0.2">
      <c r="A1234" s="55"/>
      <c r="B1234" s="78">
        <v>17169</v>
      </c>
      <c r="C1234" s="13" t="s">
        <v>922</v>
      </c>
      <c r="D1234" s="76" t="str">
        <f>P1234</f>
        <v>ARN/NYN/SEA/BAA</v>
      </c>
      <c r="E1234" s="47" t="s">
        <v>15</v>
      </c>
      <c r="F1234" s="13">
        <v>0</v>
      </c>
      <c r="G1234" s="70">
        <v>32</v>
      </c>
      <c r="H1234" s="47">
        <f>IF(LEFT(E1234,2)="DH",1,IF(LEFT(E1234,2)="CA",2,IF(LEFT(E1234,2)="1B",3,IF(LEFT(E1234,2)="2B",4,IF(LEFT(E1234,2)="3B",5,IF(LEFT(E1234,2)="SS",6,IF(LEFT(E1234,2)="LF",7,IF(LEFT(E1234,2)="CF",8,IF(LEFT(E1234,2)="RF",9,IF(LEFT(E1234,2)="SP",10,IF(LEFT(E1234,2)="RP",11,12)))))))))))</f>
        <v>11</v>
      </c>
      <c r="I1234" s="53">
        <f>IF($G1234="NC","NC",IF(OR(LEFT(E1234,2)="RP",LEFT(E1234,2)="SP"),ROUNDDOWN($G1234*1.05,0)+IF($G1234*1.05-ROUNDDOWN($G1234*1.05,0)&gt;=2/3,2/3,IF($G1234*1.05-ROUNDDOWN($G1234*1.05,0)&gt;=1/3,1/3,0)),ROUNDDOWN($G1234*1.05,0)))</f>
        <v>33.333333333333336</v>
      </c>
      <c r="J1234" s="56"/>
      <c r="K1234" s="49"/>
      <c r="L1234" s="50"/>
      <c r="O1234" s="46" t="str">
        <f>D1234</f>
        <v>ARN/NYN/SEA/BAA</v>
      </c>
      <c r="P1234" s="46" t="s">
        <v>439</v>
      </c>
    </row>
    <row r="1235" spans="1:16" x14ac:dyDescent="0.2">
      <c r="A1235" s="44"/>
      <c r="B1235" s="78">
        <v>17282</v>
      </c>
      <c r="C1235" s="13" t="s">
        <v>929</v>
      </c>
      <c r="D1235" s="82" t="s">
        <v>70</v>
      </c>
      <c r="E1235" s="47" t="s">
        <v>15</v>
      </c>
      <c r="F1235" s="13">
        <v>0</v>
      </c>
      <c r="G1235" s="70">
        <v>11</v>
      </c>
      <c r="H1235" s="51">
        <f>IF(LEFT(E1235,2)="DH",1,IF(LEFT(E1235,2)="CA",2,IF(LEFT(E1235,2)="1B",3,IF(LEFT(E1235,2)="2B",4,IF(LEFT(E1235,2)="3B",5,IF(LEFT(E1235,2)="SS",6,IF(LEFT(E1235,2)="LF",7,IF(LEFT(E1235,2)="CF",8,IF(LEFT(E1235,2)="RF",9,IF(LEFT(E1235,2)="SP",10,IF(LEFT(E1235,2)="RP",11,12)))))))))))</f>
        <v>11</v>
      </c>
      <c r="I1235" s="53">
        <f>IF($G1235="NC","NC",IF(OR(LEFT(E1235,2)="RP",LEFT(E1235,2)="SP"),ROUNDDOWN($G1235*1.05,0)+IF($G1235*1.05-ROUNDDOWN($G1235*1.05,0)&gt;=2/3,2/3,IF($G1235*1.05-ROUNDDOWN($G1235*1.05,0)&gt;=1/3,1/3,0)),ROUNDDOWN($G1235*1.05,0)))</f>
        <v>11.333333333333334</v>
      </c>
      <c r="J1235" s="56"/>
      <c r="K1235" s="48"/>
      <c r="L1235" s="50"/>
      <c r="O1235" s="46" t="str">
        <f>D1235</f>
        <v>LAN</v>
      </c>
    </row>
    <row r="1236" spans="1:16" x14ac:dyDescent="0.2">
      <c r="A1236" s="55"/>
      <c r="B1236" s="78">
        <v>17381</v>
      </c>
      <c r="C1236" s="13" t="s">
        <v>934</v>
      </c>
      <c r="D1236" s="76" t="str">
        <f>P1236</f>
        <v>DEA/SFN</v>
      </c>
      <c r="E1236" s="47" t="s">
        <v>528</v>
      </c>
      <c r="F1236" s="13">
        <v>2</v>
      </c>
      <c r="G1236" s="70">
        <v>31</v>
      </c>
      <c r="H1236" s="47">
        <f>IF(LEFT(E1236,2)="DH",1,IF(LEFT(E1236,2)="CA",2,IF(LEFT(E1236,2)="1B",3,IF(LEFT(E1236,2)="2B",4,IF(LEFT(E1236,2)="3B",5,IF(LEFT(E1236,2)="SS",6,IF(LEFT(E1236,2)="LF",7,IF(LEFT(E1236,2)="CF",8,IF(LEFT(E1236,2)="RF",9,IF(LEFT(E1236,2)="SP",10,IF(LEFT(E1236,2)="RP",11,12)))))))))))</f>
        <v>11</v>
      </c>
      <c r="I1236" s="53">
        <f>IF($G1236="NC","NC",IF(OR(LEFT(E1236,2)="RP",LEFT(E1236,2)="SP"),ROUNDDOWN($G1236*1.05,0)+IF($G1236*1.05-ROUNDDOWN($G1236*1.05,0)&gt;=2/3,2/3,IF($G1236*1.05-ROUNDDOWN($G1236*1.05,0)&gt;=1/3,1/3,0)),ROUNDDOWN($G1236*1.05,0)))</f>
        <v>32.333333333333336</v>
      </c>
      <c r="J1236" s="56"/>
      <c r="K1236" s="49"/>
      <c r="L1236" s="50"/>
      <c r="O1236" s="46" t="str">
        <f>D1236</f>
        <v>DEA/SFN</v>
      </c>
      <c r="P1236" s="46" t="s">
        <v>457</v>
      </c>
    </row>
    <row r="1237" spans="1:16" x14ac:dyDescent="0.2">
      <c r="A1237" s="55"/>
      <c r="B1237" s="78">
        <v>17490</v>
      </c>
      <c r="C1237" s="13" t="s">
        <v>940</v>
      </c>
      <c r="D1237" s="76" t="str">
        <f>P1237</f>
        <v>NYN/CHN/PIN/MNA</v>
      </c>
      <c r="E1237" s="47" t="s">
        <v>15</v>
      </c>
      <c r="F1237" s="13">
        <v>0</v>
      </c>
      <c r="G1237" s="70">
        <v>42.66</v>
      </c>
      <c r="H1237" s="47">
        <f>IF(LEFT(E1237,2)="DH",1,IF(LEFT(E1237,2)="CA",2,IF(LEFT(E1237,2)="1B",3,IF(LEFT(E1237,2)="2B",4,IF(LEFT(E1237,2)="3B",5,IF(LEFT(E1237,2)="SS",6,IF(LEFT(E1237,2)="LF",7,IF(LEFT(E1237,2)="CF",8,IF(LEFT(E1237,2)="RF",9,IF(LEFT(E1237,2)="SP",10,IF(LEFT(E1237,2)="RP",11,12)))))))))))</f>
        <v>11</v>
      </c>
      <c r="I1237" s="53">
        <f>IF($G1237="NC","NC",IF(OR(LEFT(E1237,2)="RP",LEFT(E1237,2)="SP"),ROUNDDOWN($G1237*1.05,0)+IF($G1237*1.05-ROUNDDOWN($G1237*1.05,0)&gt;=2/3,2/3,IF($G1237*1.05-ROUNDDOWN($G1237*1.05,0)&gt;=1/3,1/3,0)),ROUNDDOWN($G1237*1.05,0)))</f>
        <v>44.666666666666664</v>
      </c>
      <c r="J1237" s="56"/>
      <c r="K1237" s="49"/>
      <c r="L1237" s="50"/>
      <c r="O1237" s="46" t="str">
        <f>D1237</f>
        <v>NYN/CHN/PIN/MNA</v>
      </c>
      <c r="P1237" s="46" t="s">
        <v>414</v>
      </c>
    </row>
    <row r="1238" spans="1:16" x14ac:dyDescent="0.2">
      <c r="A1238" s="55"/>
      <c r="B1238" s="78">
        <v>17536</v>
      </c>
      <c r="C1238" s="13" t="s">
        <v>941</v>
      </c>
      <c r="D1238" s="82" t="s">
        <v>120</v>
      </c>
      <c r="E1238" s="47" t="s">
        <v>15</v>
      </c>
      <c r="F1238" s="13">
        <v>0</v>
      </c>
      <c r="G1238" s="70">
        <v>2</v>
      </c>
      <c r="H1238" s="51">
        <f>IF(LEFT(E1238,2)="DH",1,IF(LEFT(E1238,2)="CA",2,IF(LEFT(E1238,2)="1B",3,IF(LEFT(E1238,2)="2B",4,IF(LEFT(E1238,2)="3B",5,IF(LEFT(E1238,2)="SS",6,IF(LEFT(E1238,2)="LF",7,IF(LEFT(E1238,2)="CF",8,IF(LEFT(E1238,2)="RF",9,IF(LEFT(E1238,2)="SP",10,IF(LEFT(E1238,2)="RP",11,12)))))))))))</f>
        <v>11</v>
      </c>
      <c r="I1238" s="53">
        <f>IF($G1238="NC","NC",IF(OR(LEFT(E1238,2)="RP",LEFT(E1238,2)="SP"),ROUNDDOWN($G1238*1.05,0)+IF($G1238*1.05-ROUNDDOWN($G1238*1.05,0)&gt;=2/3,2/3,IF($G1238*1.05-ROUNDDOWN($G1238*1.05,0)&gt;=1/3,1/3,0)),ROUNDDOWN($G1238*1.05,0)))</f>
        <v>2</v>
      </c>
      <c r="J1238" s="56"/>
      <c r="K1238" s="48"/>
      <c r="L1238" s="50"/>
      <c r="O1238" s="46" t="str">
        <f>D1238</f>
        <v>TOA</v>
      </c>
    </row>
    <row r="1239" spans="1:16" x14ac:dyDescent="0.2">
      <c r="A1239" s="55"/>
      <c r="B1239" s="78">
        <v>17610</v>
      </c>
      <c r="C1239" s="13" t="s">
        <v>948</v>
      </c>
      <c r="D1239" s="76" t="str">
        <f>P1239</f>
        <v>PIN/DEA</v>
      </c>
      <c r="E1239" s="47" t="s">
        <v>15</v>
      </c>
      <c r="F1239" s="13">
        <v>0</v>
      </c>
      <c r="G1239" s="70">
        <v>9.66</v>
      </c>
      <c r="H1239" s="51">
        <f>IF(LEFT(E1239,2)="DH",1,IF(LEFT(E1239,2)="CA",2,IF(LEFT(E1239,2)="1B",3,IF(LEFT(E1239,2)="2B",4,IF(LEFT(E1239,2)="3B",5,IF(LEFT(E1239,2)="SS",6,IF(LEFT(E1239,2)="LF",7,IF(LEFT(E1239,2)="CF",8,IF(LEFT(E1239,2)="RF",9,IF(LEFT(E1239,2)="SP",10,IF(LEFT(E1239,2)="RP",11,12)))))))))))</f>
        <v>11</v>
      </c>
      <c r="I1239" s="53">
        <f>IF($G1239="NC","NC",IF(OR(LEFT(E1239,2)="RP",LEFT(E1239,2)="SP"),ROUNDDOWN($G1239*1.05,0)+IF($G1239*1.05-ROUNDDOWN($G1239*1.05,0)&gt;=2/3,2/3,IF($G1239*1.05-ROUNDDOWN($G1239*1.05,0)&gt;=1/3,1/3,0)),ROUNDDOWN($G1239*1.05,0)))</f>
        <v>10</v>
      </c>
      <c r="J1239" s="56"/>
      <c r="K1239" s="48"/>
      <c r="L1239" s="50"/>
      <c r="O1239" s="46" t="str">
        <f>D1239</f>
        <v>PIN/DEA</v>
      </c>
      <c r="P1239" s="46" t="s">
        <v>502</v>
      </c>
    </row>
    <row r="1240" spans="1:16" x14ac:dyDescent="0.2">
      <c r="A1240" s="55"/>
      <c r="B1240" s="78">
        <v>17639</v>
      </c>
      <c r="C1240" s="13" t="s">
        <v>951</v>
      </c>
      <c r="D1240" s="82" t="s">
        <v>5</v>
      </c>
      <c r="E1240" s="47" t="s">
        <v>15</v>
      </c>
      <c r="F1240" s="13">
        <v>0</v>
      </c>
      <c r="G1240" s="70">
        <v>17.66</v>
      </c>
      <c r="H1240" s="51">
        <f>IF(LEFT(E1240,2)="DH",1,IF(LEFT(E1240,2)="CA",2,IF(LEFT(E1240,2)="1B",3,IF(LEFT(E1240,2)="2B",4,IF(LEFT(E1240,2)="3B",5,IF(LEFT(E1240,2)="SS",6,IF(LEFT(E1240,2)="LF",7,IF(LEFT(E1240,2)="CF",8,IF(LEFT(E1240,2)="RF",9,IF(LEFT(E1240,2)="SP",10,IF(LEFT(E1240,2)="RP",11,12)))))))))))</f>
        <v>11</v>
      </c>
      <c r="I1240" s="53">
        <f>IF($G1240="NC","NC",IF(OR(LEFT(E1240,2)="RP",LEFT(E1240,2)="SP"),ROUNDDOWN($G1240*1.05,0)+IF($G1240*1.05-ROUNDDOWN($G1240*1.05,0)&gt;=2/3,2/3,IF($G1240*1.05-ROUNDDOWN($G1240*1.05,0)&gt;=1/3,1/3,0)),ROUNDDOWN($G1240*1.05,0)))</f>
        <v>18.333333333333332</v>
      </c>
      <c r="J1240" s="56"/>
      <c r="K1240" s="48"/>
      <c r="L1240" s="50"/>
      <c r="O1240" s="46" t="str">
        <f>D1240</f>
        <v>PIN</v>
      </c>
    </row>
    <row r="1241" spans="1:16" x14ac:dyDescent="0.2">
      <c r="A1241" s="55"/>
      <c r="B1241" s="78">
        <v>17734</v>
      </c>
      <c r="C1241" s="13" t="s">
        <v>958</v>
      </c>
      <c r="D1241" s="82" t="s">
        <v>70</v>
      </c>
      <c r="E1241" s="47" t="s">
        <v>15</v>
      </c>
      <c r="F1241" s="13">
        <v>0</v>
      </c>
      <c r="G1241" s="70">
        <v>5.66</v>
      </c>
      <c r="H1241" s="51">
        <f>IF(LEFT(E1241,2)="DH",1,IF(LEFT(E1241,2)="CA",2,IF(LEFT(E1241,2)="1B",3,IF(LEFT(E1241,2)="2B",4,IF(LEFT(E1241,2)="3B",5,IF(LEFT(E1241,2)="SS",6,IF(LEFT(E1241,2)="LF",7,IF(LEFT(E1241,2)="CF",8,IF(LEFT(E1241,2)="RF",9,IF(LEFT(E1241,2)="SP",10,IF(LEFT(E1241,2)="RP",11,12)))))))))))</f>
        <v>11</v>
      </c>
      <c r="I1241" s="53">
        <f>IF($G1241="NC","NC",IF(OR(LEFT(E1241,2)="RP",LEFT(E1241,2)="SP"),ROUNDDOWN($G1241*1.05,0)+IF($G1241*1.05-ROUNDDOWN($G1241*1.05,0)&gt;=2/3,2/3,IF($G1241*1.05-ROUNDDOWN($G1241*1.05,0)&gt;=1/3,1/3,0)),ROUNDDOWN($G1241*1.05,0)))</f>
        <v>5.666666666666667</v>
      </c>
      <c r="J1241" s="56"/>
      <c r="K1241" s="48"/>
      <c r="L1241" s="50"/>
      <c r="O1241" s="46" t="str">
        <f>D1241</f>
        <v>LAN</v>
      </c>
    </row>
    <row r="1242" spans="1:16" x14ac:dyDescent="0.2">
      <c r="A1242" s="55"/>
      <c r="B1242" s="78">
        <v>17759</v>
      </c>
      <c r="C1242" s="13" t="s">
        <v>960</v>
      </c>
      <c r="D1242" s="82" t="s">
        <v>69</v>
      </c>
      <c r="E1242" s="47" t="s">
        <v>15</v>
      </c>
      <c r="F1242" s="13">
        <v>0</v>
      </c>
      <c r="G1242" s="70">
        <v>3.33</v>
      </c>
      <c r="H1242" s="51">
        <f>IF(LEFT(E1242,2)="DH",1,IF(LEFT(E1242,2)="CA",2,IF(LEFT(E1242,2)="1B",3,IF(LEFT(E1242,2)="2B",4,IF(LEFT(E1242,2)="3B",5,IF(LEFT(E1242,2)="SS",6,IF(LEFT(E1242,2)="LF",7,IF(LEFT(E1242,2)="CF",8,IF(LEFT(E1242,2)="RF",9,IF(LEFT(E1242,2)="SP",10,IF(LEFT(E1242,2)="RP",11,12)))))))))))</f>
        <v>11</v>
      </c>
      <c r="I1242" s="53">
        <f>IF($G1242="NC","NC",IF(OR(LEFT(E1242,2)="RP",LEFT(E1242,2)="SP"),ROUNDDOWN($G1242*1.05,0)+IF($G1242*1.05-ROUNDDOWN($G1242*1.05,0)&gt;=2/3,2/3,IF($G1242*1.05-ROUNDDOWN($G1242*1.05,0)&gt;=1/3,1/3,0)),ROUNDDOWN($G1242*1.05,0)))</f>
        <v>3.3333333333333335</v>
      </c>
      <c r="J1242" s="56"/>
      <c r="K1242" s="48"/>
      <c r="L1242" s="50"/>
      <c r="O1242" s="46" t="str">
        <f>D1242</f>
        <v>OAA</v>
      </c>
    </row>
    <row r="1243" spans="1:16" x14ac:dyDescent="0.2">
      <c r="A1243" s="55"/>
      <c r="B1243" s="78">
        <v>17796</v>
      </c>
      <c r="C1243" s="13" t="s">
        <v>963</v>
      </c>
      <c r="D1243" s="82" t="s">
        <v>120</v>
      </c>
      <c r="E1243" s="47" t="s">
        <v>15</v>
      </c>
      <c r="F1243" s="13">
        <v>0</v>
      </c>
      <c r="G1243" s="70">
        <v>6.33</v>
      </c>
      <c r="H1243" s="51">
        <f>IF(LEFT(E1243,2)="DH",1,IF(LEFT(E1243,2)="CA",2,IF(LEFT(E1243,2)="1B",3,IF(LEFT(E1243,2)="2B",4,IF(LEFT(E1243,2)="3B",5,IF(LEFT(E1243,2)="SS",6,IF(LEFT(E1243,2)="LF",7,IF(LEFT(E1243,2)="CF",8,IF(LEFT(E1243,2)="RF",9,IF(LEFT(E1243,2)="SP",10,IF(LEFT(E1243,2)="RP",11,12)))))))))))</f>
        <v>11</v>
      </c>
      <c r="I1243" s="53">
        <f>IF($G1243="NC","NC",IF(OR(LEFT(E1243,2)="RP",LEFT(E1243,2)="SP"),ROUNDDOWN($G1243*1.05,0)+IF($G1243*1.05-ROUNDDOWN($G1243*1.05,0)&gt;=2/3,2/3,IF($G1243*1.05-ROUNDDOWN($G1243*1.05,0)&gt;=1/3,1/3,0)),ROUNDDOWN($G1243*1.05,0)))</f>
        <v>6.333333333333333</v>
      </c>
      <c r="J1243" s="56"/>
      <c r="K1243" s="48"/>
      <c r="L1243" s="50"/>
      <c r="O1243" s="46" t="str">
        <f>D1243</f>
        <v>TOA</v>
      </c>
    </row>
    <row r="1244" spans="1:16" x14ac:dyDescent="0.2">
      <c r="A1244" s="55"/>
      <c r="B1244" s="78">
        <v>17871</v>
      </c>
      <c r="C1244" s="13" t="s">
        <v>965</v>
      </c>
      <c r="D1244" s="82" t="s">
        <v>71</v>
      </c>
      <c r="E1244" s="47" t="s">
        <v>15</v>
      </c>
      <c r="F1244" s="13">
        <v>0</v>
      </c>
      <c r="G1244" s="70">
        <v>25.33</v>
      </c>
      <c r="H1244" s="51">
        <f>IF(LEFT(E1244,2)="DH",1,IF(LEFT(E1244,2)="CA",2,IF(LEFT(E1244,2)="1B",3,IF(LEFT(E1244,2)="2B",4,IF(LEFT(E1244,2)="3B",5,IF(LEFT(E1244,2)="SS",6,IF(LEFT(E1244,2)="LF",7,IF(LEFT(E1244,2)="CF",8,IF(LEFT(E1244,2)="RF",9,IF(LEFT(E1244,2)="SP",10,IF(LEFT(E1244,2)="RP",11,12)))))))))))</f>
        <v>11</v>
      </c>
      <c r="I1244" s="53">
        <f>IF($G1244="NC","NC",IF(OR(LEFT(E1244,2)="RP",LEFT(E1244,2)="SP"),ROUNDDOWN($G1244*1.05,0)+IF($G1244*1.05-ROUNDDOWN($G1244*1.05,0)&gt;=2/3,2/3,IF($G1244*1.05-ROUNDDOWN($G1244*1.05,0)&gt;=1/3,1/3,0)),ROUNDDOWN($G1244*1.05,0)))</f>
        <v>26.333333333333332</v>
      </c>
      <c r="J1244" s="56"/>
      <c r="K1244" s="48"/>
      <c r="L1244" s="50"/>
      <c r="O1244" s="46" t="str">
        <f>D1244</f>
        <v>CIN</v>
      </c>
    </row>
    <row r="1245" spans="1:16" x14ac:dyDescent="0.2">
      <c r="A1245" s="55"/>
      <c r="B1245" s="78">
        <v>17888</v>
      </c>
      <c r="C1245" s="13" t="s">
        <v>968</v>
      </c>
      <c r="D1245" s="82" t="s">
        <v>18</v>
      </c>
      <c r="E1245" s="47" t="s">
        <v>15</v>
      </c>
      <c r="F1245" s="13">
        <v>0</v>
      </c>
      <c r="G1245" s="70">
        <v>13.33</v>
      </c>
      <c r="H1245" s="51">
        <f>IF(LEFT(E1245,2)="DH",1,IF(LEFT(E1245,2)="CA",2,IF(LEFT(E1245,2)="1B",3,IF(LEFT(E1245,2)="2B",4,IF(LEFT(E1245,2)="3B",5,IF(LEFT(E1245,2)="SS",6,IF(LEFT(E1245,2)="LF",7,IF(LEFT(E1245,2)="CF",8,IF(LEFT(E1245,2)="RF",9,IF(LEFT(E1245,2)="SP",10,IF(LEFT(E1245,2)="RP",11,12)))))))))))</f>
        <v>11</v>
      </c>
      <c r="I1245" s="53">
        <f>IF($G1245="NC","NC",IF(OR(LEFT(E1245,2)="RP",LEFT(E1245,2)="SP"),ROUNDDOWN($G1245*1.05,0)+IF($G1245*1.05-ROUNDDOWN($G1245*1.05,0)&gt;=2/3,2/3,IF($G1245*1.05-ROUNDDOWN($G1245*1.05,0)&gt;=1/3,1/3,0)),ROUNDDOWN($G1245*1.05,0)))</f>
        <v>13.666666666666666</v>
      </c>
      <c r="J1245" s="56"/>
      <c r="K1245" s="48"/>
      <c r="L1245" s="50"/>
      <c r="O1245" s="46" t="str">
        <f>D1245</f>
        <v>SEA</v>
      </c>
    </row>
    <row r="1246" spans="1:16" x14ac:dyDescent="0.2">
      <c r="A1246" s="55"/>
      <c r="B1246" s="78">
        <v>18000</v>
      </c>
      <c r="C1246" s="13" t="s">
        <v>985</v>
      </c>
      <c r="D1246" s="82" t="s">
        <v>124</v>
      </c>
      <c r="E1246" s="47" t="s">
        <v>15</v>
      </c>
      <c r="F1246" s="13">
        <v>0</v>
      </c>
      <c r="G1246" s="70">
        <v>5.66</v>
      </c>
      <c r="H1246" s="51">
        <f>IF(LEFT(E1246,2)="DH",1,IF(LEFT(E1246,2)="CA",2,IF(LEFT(E1246,2)="1B",3,IF(LEFT(E1246,2)="2B",4,IF(LEFT(E1246,2)="3B",5,IF(LEFT(E1246,2)="SS",6,IF(LEFT(E1246,2)="LF",7,IF(LEFT(E1246,2)="CF",8,IF(LEFT(E1246,2)="RF",9,IF(LEFT(E1246,2)="SP",10,IF(LEFT(E1246,2)="RP",11,12)))))))))))</f>
        <v>11</v>
      </c>
      <c r="I1246" s="53">
        <f>IF($G1246="NC","NC",IF(OR(LEFT(E1246,2)="RP",LEFT(E1246,2)="SP"),ROUNDDOWN($G1246*1.05,0)+IF($G1246*1.05-ROUNDDOWN($G1246*1.05,0)&gt;=2/3,2/3,IF($G1246*1.05-ROUNDDOWN($G1246*1.05,0)&gt;=1/3,1/3,0)),ROUNDDOWN($G1246*1.05,0)))</f>
        <v>5.666666666666667</v>
      </c>
      <c r="J1246" s="56"/>
      <c r="K1246" s="48"/>
      <c r="L1246" s="50"/>
      <c r="O1246" s="46" t="str">
        <f>D1246</f>
        <v>CLA</v>
      </c>
    </row>
    <row r="1247" spans="1:16" x14ac:dyDescent="0.2">
      <c r="A1247" s="55"/>
      <c r="B1247" s="78">
        <v>18152</v>
      </c>
      <c r="C1247" s="13" t="s">
        <v>996</v>
      </c>
      <c r="D1247" s="82" t="s">
        <v>123</v>
      </c>
      <c r="E1247" s="47" t="s">
        <v>15</v>
      </c>
      <c r="F1247" s="13">
        <v>0</v>
      </c>
      <c r="G1247" s="70">
        <v>4.66</v>
      </c>
      <c r="H1247" s="51">
        <f>IF(LEFT(E1247,2)="DH",1,IF(LEFT(E1247,2)="CA",2,IF(LEFT(E1247,2)="1B",3,IF(LEFT(E1247,2)="2B",4,IF(LEFT(E1247,2)="3B",5,IF(LEFT(E1247,2)="SS",6,IF(LEFT(E1247,2)="LF",7,IF(LEFT(E1247,2)="CF",8,IF(LEFT(E1247,2)="RF",9,IF(LEFT(E1247,2)="SP",10,IF(LEFT(E1247,2)="RP",11,12)))))))))))</f>
        <v>11</v>
      </c>
      <c r="I1247" s="53">
        <f>IF($G1247="NC","NC",IF(OR(LEFT(E1247,2)="RP",LEFT(E1247,2)="SP"),ROUNDDOWN($G1247*1.05,0)+IF($G1247*1.05-ROUNDDOWN($G1247*1.05,0)&gt;=2/3,2/3,IF($G1247*1.05-ROUNDDOWN($G1247*1.05,0)&gt;=1/3,1/3,0)),ROUNDDOWN($G1247*1.05,0)))</f>
        <v>4.666666666666667</v>
      </c>
      <c r="J1247" s="56"/>
      <c r="K1247" s="48"/>
      <c r="L1247" s="50"/>
      <c r="O1247" s="46" t="str">
        <f>D1247</f>
        <v>MNA</v>
      </c>
    </row>
    <row r="1248" spans="1:16" x14ac:dyDescent="0.2">
      <c r="A1248" s="55"/>
      <c r="B1248" s="78">
        <v>18311</v>
      </c>
      <c r="C1248" s="13" t="s">
        <v>1000</v>
      </c>
      <c r="D1248" s="82" t="s">
        <v>7</v>
      </c>
      <c r="E1248" s="47" t="s">
        <v>15</v>
      </c>
      <c r="F1248" s="13">
        <v>0</v>
      </c>
      <c r="G1248" s="70">
        <v>29.33</v>
      </c>
      <c r="H1248" s="51">
        <f>IF(LEFT(E1248,2)="DH",1,IF(LEFT(E1248,2)="CA",2,IF(LEFT(E1248,2)="1B",3,IF(LEFT(E1248,2)="2B",4,IF(LEFT(E1248,2)="3B",5,IF(LEFT(E1248,2)="SS",6,IF(LEFT(E1248,2)="LF",7,IF(LEFT(E1248,2)="CF",8,IF(LEFT(E1248,2)="RF",9,IF(LEFT(E1248,2)="SP",10,IF(LEFT(E1248,2)="RP",11,12)))))))))))</f>
        <v>11</v>
      </c>
      <c r="I1248" s="53">
        <f>IF($G1248="NC","NC",IF(OR(LEFT(E1248,2)="RP",LEFT(E1248,2)="SP"),ROUNDDOWN($G1248*1.05,0)+IF($G1248*1.05-ROUNDDOWN($G1248*1.05,0)&gt;=2/3,2/3,IF($G1248*1.05-ROUNDDOWN($G1248*1.05,0)&gt;=1/3,1/3,0)),ROUNDDOWN($G1248*1.05,0)))</f>
        <v>30.666666666666668</v>
      </c>
      <c r="J1248" s="56"/>
      <c r="K1248" s="48"/>
      <c r="L1248" s="50"/>
      <c r="O1248" s="46" t="str">
        <f>D1248</f>
        <v>LAA</v>
      </c>
    </row>
    <row r="1249" spans="1:16" x14ac:dyDescent="0.2">
      <c r="A1249" s="55"/>
      <c r="B1249" s="78">
        <v>18337</v>
      </c>
      <c r="C1249" s="13" t="s">
        <v>1002</v>
      </c>
      <c r="D1249" s="82" t="s">
        <v>64</v>
      </c>
      <c r="E1249" s="47" t="s">
        <v>15</v>
      </c>
      <c r="F1249" s="13">
        <v>0</v>
      </c>
      <c r="G1249" s="70">
        <v>14.66</v>
      </c>
      <c r="H1249" s="51">
        <f>IF(LEFT(E1249,2)="DH",1,IF(LEFT(E1249,2)="CA",2,IF(LEFT(E1249,2)="1B",3,IF(LEFT(E1249,2)="2B",4,IF(LEFT(E1249,2)="3B",5,IF(LEFT(E1249,2)="SS",6,IF(LEFT(E1249,2)="LF",7,IF(LEFT(E1249,2)="CF",8,IF(LEFT(E1249,2)="RF",9,IF(LEFT(E1249,2)="SP",10,IF(LEFT(E1249,2)="RP",11,12)))))))))))</f>
        <v>11</v>
      </c>
      <c r="I1249" s="53">
        <f>IF($G1249="NC","NC",IF(OR(LEFT(E1249,2)="RP",LEFT(E1249,2)="SP"),ROUNDDOWN($G1249*1.05,0)+IF($G1249*1.05-ROUNDDOWN($G1249*1.05,0)&gt;=2/3,2/3,IF($G1249*1.05-ROUNDDOWN($G1249*1.05,0)&gt;=1/3,1/3,0)),ROUNDDOWN($G1249*1.05,0)))</f>
        <v>15.333333333333334</v>
      </c>
      <c r="J1249" s="56"/>
      <c r="K1249" s="48"/>
      <c r="L1249" s="50"/>
      <c r="O1249" s="46" t="str">
        <f>D1249</f>
        <v>CON</v>
      </c>
    </row>
    <row r="1250" spans="1:16" x14ac:dyDescent="0.2">
      <c r="A1250" s="55"/>
      <c r="B1250" s="78">
        <v>18341</v>
      </c>
      <c r="C1250" s="13" t="s">
        <v>1003</v>
      </c>
      <c r="D1250" s="76" t="str">
        <f>P1250</f>
        <v>LAN/WAN</v>
      </c>
      <c r="E1250" s="47" t="s">
        <v>15</v>
      </c>
      <c r="F1250" s="13">
        <v>0</v>
      </c>
      <c r="G1250" s="70">
        <v>5</v>
      </c>
      <c r="H1250" s="47">
        <f>IF(LEFT(E1250,2)="DH",1,IF(LEFT(E1250,2)="CA",2,IF(LEFT(E1250,2)="1B",3,IF(LEFT(E1250,2)="2B",4,IF(LEFT(E1250,2)="3B",5,IF(LEFT(E1250,2)="SS",6,IF(LEFT(E1250,2)="LF",7,IF(LEFT(E1250,2)="CF",8,IF(LEFT(E1250,2)="RF",9,IF(LEFT(E1250,2)="SP",10,IF(LEFT(E1250,2)="RP",11,12)))))))))))</f>
        <v>11</v>
      </c>
      <c r="I1250" s="53">
        <f>IF($G1250="NC","NC",IF(OR(LEFT(E1250,2)="RP",LEFT(E1250,2)="SP"),ROUNDDOWN($G1250*1.05,0)+IF($G1250*1.05-ROUNDDOWN($G1250*1.05,0)&gt;=2/3,2/3,IF($G1250*1.05-ROUNDDOWN($G1250*1.05,0)&gt;=1/3,1/3,0)),ROUNDDOWN($G1250*1.05,0)))</f>
        <v>5</v>
      </c>
      <c r="J1250" s="56"/>
      <c r="K1250" s="49"/>
      <c r="L1250" s="50"/>
      <c r="O1250" s="46" t="str">
        <f>D1250</f>
        <v>LAN/WAN</v>
      </c>
      <c r="P1250" s="46" t="s">
        <v>446</v>
      </c>
    </row>
    <row r="1251" spans="1:16" x14ac:dyDescent="0.2">
      <c r="A1251" s="55"/>
      <c r="B1251" s="78">
        <v>18347</v>
      </c>
      <c r="C1251" s="13" t="s">
        <v>1005</v>
      </c>
      <c r="D1251" s="82" t="s">
        <v>22</v>
      </c>
      <c r="E1251" s="47" t="s">
        <v>528</v>
      </c>
      <c r="F1251" s="13">
        <v>1</v>
      </c>
      <c r="G1251" s="70">
        <v>31.33</v>
      </c>
      <c r="H1251" s="51">
        <f>IF(LEFT(E1251,2)="DH",1,IF(LEFT(E1251,2)="CA",2,IF(LEFT(E1251,2)="1B",3,IF(LEFT(E1251,2)="2B",4,IF(LEFT(E1251,2)="3B",5,IF(LEFT(E1251,2)="SS",6,IF(LEFT(E1251,2)="LF",7,IF(LEFT(E1251,2)="CF",8,IF(LEFT(E1251,2)="RF",9,IF(LEFT(E1251,2)="SP",10,IF(LEFT(E1251,2)="RP",11,12)))))))))))</f>
        <v>11</v>
      </c>
      <c r="I1251" s="53">
        <f>IF($G1251="NC","NC",IF(OR(LEFT(E1251,2)="RP",LEFT(E1251,2)="SP"),ROUNDDOWN($G1251*1.05,0)+IF($G1251*1.05-ROUNDDOWN($G1251*1.05,0)&gt;=2/3,2/3,IF($G1251*1.05-ROUNDDOWN($G1251*1.05,0)&gt;=1/3,1/3,0)),ROUNDDOWN($G1251*1.05,0)))</f>
        <v>32.666666666666664</v>
      </c>
      <c r="J1251" s="56"/>
      <c r="K1251" s="48"/>
      <c r="L1251" s="50"/>
      <c r="O1251" s="46" t="str">
        <f>D1251</f>
        <v>NYN</v>
      </c>
    </row>
    <row r="1252" spans="1:16" x14ac:dyDescent="0.2">
      <c r="A1252" s="55"/>
      <c r="B1252" s="78">
        <v>18384</v>
      </c>
      <c r="C1252" s="13" t="s">
        <v>1011</v>
      </c>
      <c r="D1252" s="82" t="s">
        <v>67</v>
      </c>
      <c r="E1252" s="47" t="s">
        <v>15</v>
      </c>
      <c r="F1252" s="13">
        <v>0</v>
      </c>
      <c r="G1252" s="70">
        <v>10.66</v>
      </c>
      <c r="H1252" s="47">
        <f>IF(LEFT(E1252,2)="DH",1,IF(LEFT(E1252,2)="CA",2,IF(LEFT(E1252,2)="1B",3,IF(LEFT(E1252,2)="2B",4,IF(LEFT(E1252,2)="3B",5,IF(LEFT(E1252,2)="SS",6,IF(LEFT(E1252,2)="LF",7,IF(LEFT(E1252,2)="CF",8,IF(LEFT(E1252,2)="RF",9,IF(LEFT(E1252,2)="SP",10,IF(LEFT(E1252,2)="RP",11,12)))))))))))</f>
        <v>11</v>
      </c>
      <c r="I1252" s="53">
        <f>IF($G1252="NC","NC",IF(OR(LEFT(E1252,2)="RP",LEFT(E1252,2)="SP"),ROUNDDOWN($G1252*1.05,0)+IF($G1252*1.05-ROUNDDOWN($G1252*1.05,0)&gt;=2/3,2/3,IF($G1252*1.05-ROUNDDOWN($G1252*1.05,0)&gt;=1/3,1/3,0)),ROUNDDOWN($G1252*1.05,0)))</f>
        <v>11</v>
      </c>
      <c r="J1252" s="56"/>
      <c r="K1252" s="49"/>
      <c r="L1252" s="50"/>
      <c r="O1252" s="46" t="str">
        <f>D1252</f>
        <v>NYA</v>
      </c>
    </row>
    <row r="1253" spans="1:16" x14ac:dyDescent="0.2">
      <c r="A1253" s="55"/>
      <c r="B1253" s="78">
        <v>18413</v>
      </c>
      <c r="C1253" s="13" t="s">
        <v>1015</v>
      </c>
      <c r="D1253" s="82" t="s">
        <v>66</v>
      </c>
      <c r="E1253" s="47" t="s">
        <v>15</v>
      </c>
      <c r="F1253" s="13">
        <v>0</v>
      </c>
      <c r="G1253" s="70">
        <v>2.33</v>
      </c>
      <c r="H1253" s="51">
        <f>IF(LEFT(E1253,2)="DH",1,IF(LEFT(E1253,2)="CA",2,IF(LEFT(E1253,2)="1B",3,IF(LEFT(E1253,2)="2B",4,IF(LEFT(E1253,2)="3B",5,IF(LEFT(E1253,2)="SS",6,IF(LEFT(E1253,2)="LF",7,IF(LEFT(E1253,2)="CF",8,IF(LEFT(E1253,2)="RF",9,IF(LEFT(E1253,2)="SP",10,IF(LEFT(E1253,2)="RP",11,12)))))))))))</f>
        <v>11</v>
      </c>
      <c r="I1253" s="53">
        <f>IF($G1253="NC","NC",IF(OR(LEFT(E1253,2)="RP",LEFT(E1253,2)="SP"),ROUNDDOWN($G1253*1.05,0)+IF($G1253*1.05-ROUNDDOWN($G1253*1.05,0)&gt;=2/3,2/3,IF($G1253*1.05-ROUNDDOWN($G1253*1.05,0)&gt;=1/3,1/3,0)),ROUNDDOWN($G1253*1.05,0)))</f>
        <v>2.3333333333333335</v>
      </c>
      <c r="J1253" s="56"/>
      <c r="K1253" s="48"/>
      <c r="L1253" s="50"/>
      <c r="O1253" s="46" t="str">
        <f>D1253</f>
        <v>DEA</v>
      </c>
    </row>
    <row r="1254" spans="1:16" x14ac:dyDescent="0.2">
      <c r="A1254" s="55"/>
      <c r="B1254" s="78">
        <v>18439</v>
      </c>
      <c r="C1254" s="13" t="s">
        <v>1016</v>
      </c>
      <c r="D1254" s="82" t="s">
        <v>22</v>
      </c>
      <c r="E1254" s="47" t="s">
        <v>15</v>
      </c>
      <c r="F1254" s="13">
        <v>0</v>
      </c>
      <c r="G1254" s="70">
        <v>8.33</v>
      </c>
      <c r="H1254" s="47">
        <f>IF(LEFT(E1254,2)="DH",1,IF(LEFT(E1254,2)="CA",2,IF(LEFT(E1254,2)="1B",3,IF(LEFT(E1254,2)="2B",4,IF(LEFT(E1254,2)="3B",5,IF(LEFT(E1254,2)="SS",6,IF(LEFT(E1254,2)="LF",7,IF(LEFT(E1254,2)="CF",8,IF(LEFT(E1254,2)="RF",9,IF(LEFT(E1254,2)="SP",10,IF(LEFT(E1254,2)="RP",11,12)))))))))))</f>
        <v>11</v>
      </c>
      <c r="I1254" s="53">
        <f>IF($G1254="NC","NC",IF(OR(LEFT(E1254,2)="RP",LEFT(E1254,2)="SP"),ROUNDDOWN($G1254*1.05,0)+IF($G1254*1.05-ROUNDDOWN($G1254*1.05,0)&gt;=2/3,2/3,IF($G1254*1.05-ROUNDDOWN($G1254*1.05,0)&gt;=1/3,1/3,0)),ROUNDDOWN($G1254*1.05,0)))</f>
        <v>8.6666666666666661</v>
      </c>
      <c r="J1254" s="56"/>
      <c r="K1254" s="48"/>
      <c r="L1254" s="50"/>
      <c r="O1254" s="46" t="str">
        <f>D1254</f>
        <v>NYN</v>
      </c>
    </row>
    <row r="1255" spans="1:16" x14ac:dyDescent="0.2">
      <c r="A1255" s="55"/>
      <c r="B1255" s="78">
        <v>18498</v>
      </c>
      <c r="C1255" s="13" t="s">
        <v>1017</v>
      </c>
      <c r="D1255" s="82" t="s">
        <v>66</v>
      </c>
      <c r="E1255" s="47" t="s">
        <v>15</v>
      </c>
      <c r="F1255" s="13">
        <v>0</v>
      </c>
      <c r="G1255" s="70">
        <v>8</v>
      </c>
      <c r="H1255" s="51">
        <f>IF(LEFT(E1255,2)="DH",1,IF(LEFT(E1255,2)="CA",2,IF(LEFT(E1255,2)="1B",3,IF(LEFT(E1255,2)="2B",4,IF(LEFT(E1255,2)="3B",5,IF(LEFT(E1255,2)="SS",6,IF(LEFT(E1255,2)="LF",7,IF(LEFT(E1255,2)="CF",8,IF(LEFT(E1255,2)="RF",9,IF(LEFT(E1255,2)="SP",10,IF(LEFT(E1255,2)="RP",11,12)))))))))))</f>
        <v>11</v>
      </c>
      <c r="I1255" s="53">
        <f>IF($G1255="NC","NC",IF(OR(LEFT(E1255,2)="RP",LEFT(E1255,2)="SP"),ROUNDDOWN($G1255*1.05,0)+IF($G1255*1.05-ROUNDDOWN($G1255*1.05,0)&gt;=2/3,2/3,IF($G1255*1.05-ROUNDDOWN($G1255*1.05,0)&gt;=1/3,1/3,0)),ROUNDDOWN($G1255*1.05,0)))</f>
        <v>8.3333333333333339</v>
      </c>
      <c r="J1255" s="56"/>
      <c r="K1255" s="48"/>
      <c r="L1255" s="50"/>
      <c r="O1255" s="46" t="str">
        <f>D1255</f>
        <v>DEA</v>
      </c>
    </row>
    <row r="1256" spans="1:16" x14ac:dyDescent="0.2">
      <c r="A1256" s="55"/>
      <c r="B1256" s="78">
        <v>18655</v>
      </c>
      <c r="C1256" s="13" t="s">
        <v>1023</v>
      </c>
      <c r="D1256" s="82" t="s">
        <v>22</v>
      </c>
      <c r="E1256" s="47" t="s">
        <v>15</v>
      </c>
      <c r="F1256" s="13">
        <v>0</v>
      </c>
      <c r="G1256" s="70">
        <v>11</v>
      </c>
      <c r="H1256" s="47">
        <f>IF(LEFT(E1256,2)="DH",1,IF(LEFT(E1256,2)="CA",2,IF(LEFT(E1256,2)="1B",3,IF(LEFT(E1256,2)="2B",4,IF(LEFT(E1256,2)="3B",5,IF(LEFT(E1256,2)="SS",6,IF(LEFT(E1256,2)="LF",7,IF(LEFT(E1256,2)="CF",8,IF(LEFT(E1256,2)="RF",9,IF(LEFT(E1256,2)="SP",10,IF(LEFT(E1256,2)="RP",11,12)))))))))))</f>
        <v>11</v>
      </c>
      <c r="I1256" s="53">
        <f>IF($G1256="NC","NC",IF(OR(LEFT(E1256,2)="RP",LEFT(E1256,2)="SP"),ROUNDDOWN($G1256*1.05,0)+IF($G1256*1.05-ROUNDDOWN($G1256*1.05,0)&gt;=2/3,2/3,IF($G1256*1.05-ROUNDDOWN($G1256*1.05,0)&gt;=1/3,1/3,0)),ROUNDDOWN($G1256*1.05,0)))</f>
        <v>11.333333333333334</v>
      </c>
      <c r="J1256" s="56"/>
      <c r="K1256" s="49"/>
      <c r="L1256" s="50"/>
      <c r="O1256" s="46" t="str">
        <f>D1256</f>
        <v>NYN</v>
      </c>
    </row>
    <row r="1257" spans="1:16" x14ac:dyDescent="0.2">
      <c r="A1257" s="44"/>
      <c r="B1257" s="78">
        <v>18674</v>
      </c>
      <c r="C1257" s="13" t="s">
        <v>1024</v>
      </c>
      <c r="D1257" s="82" t="s">
        <v>65</v>
      </c>
      <c r="E1257" s="47" t="s">
        <v>15</v>
      </c>
      <c r="F1257" s="13">
        <v>0</v>
      </c>
      <c r="G1257" s="70">
        <v>36.33</v>
      </c>
      <c r="H1257" s="51">
        <f>IF(LEFT(E1257,2)="DH",1,IF(LEFT(E1257,2)="CA",2,IF(LEFT(E1257,2)="1B",3,IF(LEFT(E1257,2)="2B",4,IF(LEFT(E1257,2)="3B",5,IF(LEFT(E1257,2)="SS",6,IF(LEFT(E1257,2)="LF",7,IF(LEFT(E1257,2)="CF",8,IF(LEFT(E1257,2)="RF",9,IF(LEFT(E1257,2)="SP",10,IF(LEFT(E1257,2)="RP",11,12)))))))))))</f>
        <v>11</v>
      </c>
      <c r="I1257" s="53">
        <f>IF($G1257="NC","NC",IF(OR(LEFT(E1257,2)="RP",LEFT(E1257,2)="SP"),ROUNDDOWN($G1257*1.05,0)+IF($G1257*1.05-ROUNDDOWN($G1257*1.05,0)&gt;=2/3,2/3,IF($G1257*1.05-ROUNDDOWN($G1257*1.05,0)&gt;=1/3,1/3,0)),ROUNDDOWN($G1257*1.05,0)))</f>
        <v>38</v>
      </c>
      <c r="J1257" s="56"/>
      <c r="K1257" s="48"/>
      <c r="L1257" s="50"/>
      <c r="O1257" s="46" t="str">
        <f>D1257</f>
        <v>ARN</v>
      </c>
    </row>
    <row r="1258" spans="1:16" x14ac:dyDescent="0.2">
      <c r="A1258" s="55"/>
      <c r="B1258" s="78">
        <v>18769</v>
      </c>
      <c r="C1258" s="13" t="s">
        <v>1028</v>
      </c>
      <c r="D1258" s="82" t="s">
        <v>23</v>
      </c>
      <c r="E1258" s="47" t="s">
        <v>15</v>
      </c>
      <c r="F1258" s="13">
        <v>0</v>
      </c>
      <c r="G1258" s="70">
        <v>2.66</v>
      </c>
      <c r="H1258" s="51">
        <f>IF(LEFT(E1258,2)="DH",1,IF(LEFT(E1258,2)="CA",2,IF(LEFT(E1258,2)="1B",3,IF(LEFT(E1258,2)="2B",4,IF(LEFT(E1258,2)="3B",5,IF(LEFT(E1258,2)="SS",6,IF(LEFT(E1258,2)="LF",7,IF(LEFT(E1258,2)="CF",8,IF(LEFT(E1258,2)="RF",9,IF(LEFT(E1258,2)="SP",10,IF(LEFT(E1258,2)="RP",11,12)))))))))))</f>
        <v>11</v>
      </c>
      <c r="I1258" s="53">
        <f>IF($G1258="NC","NC",IF(OR(LEFT(E1258,2)="RP",LEFT(E1258,2)="SP"),ROUNDDOWN($G1258*1.05,0)+IF($G1258*1.05-ROUNDDOWN($G1258*1.05,0)&gt;=2/3,2/3,IF($G1258*1.05-ROUNDDOWN($G1258*1.05,0)&gt;=1/3,1/3,0)),ROUNDDOWN($G1258*1.05,0)))</f>
        <v>2.6666666666666665</v>
      </c>
      <c r="J1258" s="56"/>
      <c r="K1258" s="48"/>
      <c r="L1258" s="50"/>
      <c r="O1258" s="46" t="str">
        <f>D1258</f>
        <v>BAA</v>
      </c>
    </row>
    <row r="1259" spans="1:16" x14ac:dyDescent="0.2">
      <c r="A1259" s="44"/>
      <c r="B1259" s="78">
        <v>19200</v>
      </c>
      <c r="C1259" s="13" t="s">
        <v>1041</v>
      </c>
      <c r="D1259" s="82" t="s">
        <v>7</v>
      </c>
      <c r="E1259" s="47" t="s">
        <v>15</v>
      </c>
      <c r="F1259" s="13">
        <v>0</v>
      </c>
      <c r="G1259" s="70">
        <v>1.33</v>
      </c>
      <c r="H1259" s="51">
        <f>IF(LEFT(E1259,2)="DH",1,IF(LEFT(E1259,2)="CA",2,IF(LEFT(E1259,2)="1B",3,IF(LEFT(E1259,2)="2B",4,IF(LEFT(E1259,2)="3B",5,IF(LEFT(E1259,2)="SS",6,IF(LEFT(E1259,2)="LF",7,IF(LEFT(E1259,2)="CF",8,IF(LEFT(E1259,2)="RF",9,IF(LEFT(E1259,2)="SP",10,IF(LEFT(E1259,2)="RP",11,12)))))))))))</f>
        <v>11</v>
      </c>
      <c r="I1259" s="53">
        <f>IF($G1259="NC","NC",IF(OR(LEFT(E1259,2)="RP",LEFT(E1259,2)="SP"),ROUNDDOWN($G1259*1.05,0)+IF($G1259*1.05-ROUNDDOWN($G1259*1.05,0)&gt;=2/3,2/3,IF($G1259*1.05-ROUNDDOWN($G1259*1.05,0)&gt;=1/3,1/3,0)),ROUNDDOWN($G1259*1.05,0)))</f>
        <v>1.3333333333333333</v>
      </c>
      <c r="J1259" s="56"/>
      <c r="K1259" s="48"/>
      <c r="L1259" s="50"/>
      <c r="O1259" s="46" t="str">
        <f>D1259</f>
        <v>LAA</v>
      </c>
    </row>
    <row r="1260" spans="1:16" x14ac:dyDescent="0.2">
      <c r="A1260" s="44"/>
      <c r="B1260" s="78">
        <v>19205</v>
      </c>
      <c r="C1260" s="13" t="s">
        <v>1042</v>
      </c>
      <c r="D1260" s="82" t="s">
        <v>73</v>
      </c>
      <c r="E1260" s="47" t="s">
        <v>15</v>
      </c>
      <c r="F1260" s="13">
        <v>0</v>
      </c>
      <c r="G1260" s="70">
        <v>8.33</v>
      </c>
      <c r="H1260" s="51">
        <f>IF(LEFT(E1260,2)="DH",1,IF(LEFT(E1260,2)="CA",2,IF(LEFT(E1260,2)="1B",3,IF(LEFT(E1260,2)="2B",4,IF(LEFT(E1260,2)="3B",5,IF(LEFT(E1260,2)="SS",6,IF(LEFT(E1260,2)="LF",7,IF(LEFT(E1260,2)="CF",8,IF(LEFT(E1260,2)="RF",9,IF(LEFT(E1260,2)="SP",10,IF(LEFT(E1260,2)="RP",11,12)))))))))))</f>
        <v>11</v>
      </c>
      <c r="I1260" s="53">
        <f>IF($G1260="NC","NC",IF(OR(LEFT(E1260,2)="RP",LEFT(E1260,2)="SP"),ROUNDDOWN($G1260*1.05,0)+IF($G1260*1.05-ROUNDDOWN($G1260*1.05,0)&gt;=2/3,2/3,IF($G1260*1.05-ROUNDDOWN($G1260*1.05,0)&gt;=1/3,1/3,0)),ROUNDDOWN($G1260*1.05,0)))</f>
        <v>8.6666666666666661</v>
      </c>
      <c r="J1260" s="56"/>
      <c r="K1260" s="48"/>
      <c r="L1260" s="50"/>
      <c r="O1260" s="46" t="str">
        <f>D1260</f>
        <v>TBA</v>
      </c>
    </row>
    <row r="1261" spans="1:16" x14ac:dyDescent="0.2">
      <c r="A1261" s="44"/>
      <c r="B1261" s="78">
        <v>19264</v>
      </c>
      <c r="C1261" s="13" t="s">
        <v>1053</v>
      </c>
      <c r="D1261" s="76" t="str">
        <f>P1261</f>
        <v>KCA/MNA</v>
      </c>
      <c r="E1261" s="47" t="s">
        <v>528</v>
      </c>
      <c r="F1261" s="13">
        <v>1</v>
      </c>
      <c r="G1261" s="70">
        <v>34</v>
      </c>
      <c r="H1261" s="51">
        <f>IF(LEFT(E1261,2)="DH",1,IF(LEFT(E1261,2)="CA",2,IF(LEFT(E1261,2)="1B",3,IF(LEFT(E1261,2)="2B",4,IF(LEFT(E1261,2)="3B",5,IF(LEFT(E1261,2)="SS",6,IF(LEFT(E1261,2)="LF",7,IF(LEFT(E1261,2)="CF",8,IF(LEFT(E1261,2)="RF",9,IF(LEFT(E1261,2)="SP",10,IF(LEFT(E1261,2)="RP",11,12)))))))))))</f>
        <v>11</v>
      </c>
      <c r="I1261" s="53">
        <f>IF($G1261="NC","NC",IF(OR(LEFT(E1261,2)="RP",LEFT(E1261,2)="SP"),ROUNDDOWN($G1261*1.05,0)+IF($G1261*1.05-ROUNDDOWN($G1261*1.05,0)&gt;=2/3,2/3,IF($G1261*1.05-ROUNDDOWN($G1261*1.05,0)&gt;=1/3,1/3,0)),ROUNDDOWN($G1261*1.05,0)))</f>
        <v>35.666666666666664</v>
      </c>
      <c r="J1261" s="56"/>
      <c r="K1261" s="48"/>
      <c r="L1261" s="50"/>
      <c r="O1261" s="46" t="str">
        <f>D1261</f>
        <v>KCA/MNA</v>
      </c>
      <c r="P1261" s="46" t="s">
        <v>505</v>
      </c>
    </row>
    <row r="1262" spans="1:16" x14ac:dyDescent="0.2">
      <c r="A1262" s="44"/>
      <c r="B1262" s="78">
        <v>19281</v>
      </c>
      <c r="C1262" s="13" t="s">
        <v>1055</v>
      </c>
      <c r="D1262" s="82" t="s">
        <v>94</v>
      </c>
      <c r="E1262" s="47" t="s">
        <v>15</v>
      </c>
      <c r="F1262" s="13">
        <v>0</v>
      </c>
      <c r="G1262" s="70">
        <v>10.66</v>
      </c>
      <c r="H1262" s="51">
        <f>IF(LEFT(E1262,2)="DH",1,IF(LEFT(E1262,2)="CA",2,IF(LEFT(E1262,2)="1B",3,IF(LEFT(E1262,2)="2B",4,IF(LEFT(E1262,2)="3B",5,IF(LEFT(E1262,2)="SS",6,IF(LEFT(E1262,2)="LF",7,IF(LEFT(E1262,2)="CF",8,IF(LEFT(E1262,2)="RF",9,IF(LEFT(E1262,2)="SP",10,IF(LEFT(E1262,2)="RP",11,12)))))))))))</f>
        <v>11</v>
      </c>
      <c r="I1262" s="53">
        <f>IF($G1262="NC","NC",IF(OR(LEFT(E1262,2)="RP",LEFT(E1262,2)="SP"),ROUNDDOWN($G1262*1.05,0)+IF($G1262*1.05-ROUNDDOWN($G1262*1.05,0)&gt;=2/3,2/3,IF($G1262*1.05-ROUNDDOWN($G1262*1.05,0)&gt;=1/3,1/3,0)),ROUNDDOWN($G1262*1.05,0)))</f>
        <v>11</v>
      </c>
      <c r="J1262" s="56"/>
      <c r="K1262" s="48"/>
      <c r="L1262" s="50"/>
      <c r="O1262" s="46" t="str">
        <f>D1262</f>
        <v>HOA</v>
      </c>
    </row>
    <row r="1263" spans="1:16" x14ac:dyDescent="0.2">
      <c r="A1263" s="44"/>
      <c r="B1263" s="78">
        <v>19309</v>
      </c>
      <c r="C1263" s="13" t="s">
        <v>1062</v>
      </c>
      <c r="D1263" s="76" t="str">
        <f>P1263</f>
        <v>KCA/ARN</v>
      </c>
      <c r="E1263" s="47" t="s">
        <v>15</v>
      </c>
      <c r="F1263" s="13">
        <v>0</v>
      </c>
      <c r="G1263" s="70">
        <v>5.66</v>
      </c>
      <c r="H1263" s="51">
        <f>IF(LEFT(E1263,2)="DH",1,IF(LEFT(E1263,2)="CA",2,IF(LEFT(E1263,2)="1B",3,IF(LEFT(E1263,2)="2B",4,IF(LEFT(E1263,2)="3B",5,IF(LEFT(E1263,2)="SS",6,IF(LEFT(E1263,2)="LF",7,IF(LEFT(E1263,2)="CF",8,IF(LEFT(E1263,2)="RF",9,IF(LEFT(E1263,2)="SP",10,IF(LEFT(E1263,2)="RP",11,12)))))))))))</f>
        <v>11</v>
      </c>
      <c r="I1263" s="53">
        <f>IF($G1263="NC","NC",IF(OR(LEFT(E1263,2)="RP",LEFT(E1263,2)="SP"),ROUNDDOWN($G1263*1.05,0)+IF($G1263*1.05-ROUNDDOWN($G1263*1.05,0)&gt;=2/3,2/3,IF($G1263*1.05-ROUNDDOWN($G1263*1.05,0)&gt;=1/3,1/3,0)),ROUNDDOWN($G1263*1.05,0)))</f>
        <v>5.666666666666667</v>
      </c>
      <c r="J1263" s="56"/>
      <c r="K1263" s="48"/>
      <c r="L1263" s="50"/>
      <c r="O1263" s="46" t="str">
        <f>D1263</f>
        <v>KCA/ARN</v>
      </c>
      <c r="P1263" s="46" t="s">
        <v>359</v>
      </c>
    </row>
    <row r="1264" spans="1:16" x14ac:dyDescent="0.2">
      <c r="A1264" s="44"/>
      <c r="B1264" s="78">
        <v>19315</v>
      </c>
      <c r="C1264" s="13" t="s">
        <v>1065</v>
      </c>
      <c r="D1264" s="82" t="s">
        <v>69</v>
      </c>
      <c r="E1264" s="47" t="s">
        <v>15</v>
      </c>
      <c r="F1264" s="13">
        <v>0</v>
      </c>
      <c r="G1264" s="70">
        <v>3.33</v>
      </c>
      <c r="H1264" s="51">
        <f>IF(LEFT(E1264,2)="DH",1,IF(LEFT(E1264,2)="CA",2,IF(LEFT(E1264,2)="1B",3,IF(LEFT(E1264,2)="2B",4,IF(LEFT(E1264,2)="3B",5,IF(LEFT(E1264,2)="SS",6,IF(LEFT(E1264,2)="LF",7,IF(LEFT(E1264,2)="CF",8,IF(LEFT(E1264,2)="RF",9,IF(LEFT(E1264,2)="SP",10,IF(LEFT(E1264,2)="RP",11,12)))))))))))</f>
        <v>11</v>
      </c>
      <c r="I1264" s="53">
        <f>IF($G1264="NC","NC",IF(OR(LEFT(E1264,2)="RP",LEFT(E1264,2)="SP"),ROUNDDOWN($G1264*1.05,0)+IF($G1264*1.05-ROUNDDOWN($G1264*1.05,0)&gt;=2/3,2/3,IF($G1264*1.05-ROUNDDOWN($G1264*1.05,0)&gt;=1/3,1/3,0)),ROUNDDOWN($G1264*1.05,0)))</f>
        <v>3.3333333333333335</v>
      </c>
      <c r="J1264" s="56"/>
      <c r="K1264" s="48"/>
      <c r="L1264" s="50"/>
      <c r="O1264" s="46" t="str">
        <f>D1264</f>
        <v>OAA</v>
      </c>
    </row>
    <row r="1265" spans="1:16" x14ac:dyDescent="0.2">
      <c r="A1265" s="44"/>
      <c r="B1265" s="78">
        <v>19337</v>
      </c>
      <c r="C1265" s="13" t="s">
        <v>1071</v>
      </c>
      <c r="D1265" s="76" t="str">
        <f>P1265</f>
        <v>TOA/NYN</v>
      </c>
      <c r="E1265" s="47" t="s">
        <v>15</v>
      </c>
      <c r="F1265" s="13">
        <v>0</v>
      </c>
      <c r="G1265" s="70">
        <v>11.66</v>
      </c>
      <c r="H1265" s="51">
        <f>IF(LEFT(E1265,2)="DH",1,IF(LEFT(E1265,2)="CA",2,IF(LEFT(E1265,2)="1B",3,IF(LEFT(E1265,2)="2B",4,IF(LEFT(E1265,2)="3B",5,IF(LEFT(E1265,2)="SS",6,IF(LEFT(E1265,2)="LF",7,IF(LEFT(E1265,2)="CF",8,IF(LEFT(E1265,2)="RF",9,IF(LEFT(E1265,2)="SP",10,IF(LEFT(E1265,2)="RP",11,12)))))))))))</f>
        <v>11</v>
      </c>
      <c r="I1265" s="53">
        <f>IF($G1265="NC","NC",IF(OR(LEFT(E1265,2)="RP",LEFT(E1265,2)="SP"),ROUNDDOWN($G1265*1.05,0)+IF($G1265*1.05-ROUNDDOWN($G1265*1.05,0)&gt;=2/3,2/3,IF($G1265*1.05-ROUNDDOWN($G1265*1.05,0)&gt;=1/3,1/3,0)),ROUNDDOWN($G1265*1.05,0)))</f>
        <v>12</v>
      </c>
      <c r="J1265" s="56"/>
      <c r="K1265" s="48"/>
      <c r="L1265" s="50"/>
      <c r="O1265" s="46" t="str">
        <f>D1265</f>
        <v>TOA/NYN</v>
      </c>
      <c r="P1265" s="46" t="s">
        <v>478</v>
      </c>
    </row>
    <row r="1266" spans="1:16" x14ac:dyDescent="0.2">
      <c r="A1266" s="44"/>
      <c r="B1266" s="78">
        <v>19343</v>
      </c>
      <c r="C1266" s="13" t="s">
        <v>1073</v>
      </c>
      <c r="D1266" s="82" t="s">
        <v>65</v>
      </c>
      <c r="E1266" s="47" t="s">
        <v>15</v>
      </c>
      <c r="F1266" s="13">
        <v>0</v>
      </c>
      <c r="G1266" s="70">
        <v>8</v>
      </c>
      <c r="H1266" s="47">
        <f>IF(LEFT(E1266,2)="DH",1,IF(LEFT(E1266,2)="CA",2,IF(LEFT(E1266,2)="1B",3,IF(LEFT(E1266,2)="2B",4,IF(LEFT(E1266,2)="3B",5,IF(LEFT(E1266,2)="SS",6,IF(LEFT(E1266,2)="LF",7,IF(LEFT(E1266,2)="CF",8,IF(LEFT(E1266,2)="RF",9,IF(LEFT(E1266,2)="SP",10,IF(LEFT(E1266,2)="RP",11,12)))))))))))</f>
        <v>11</v>
      </c>
      <c r="I1266" s="53">
        <f>IF($G1266="NC","NC",IF(OR(LEFT(E1266,2)="RP",LEFT(E1266,2)="SP"),ROUNDDOWN($G1266*1.05,0)+IF($G1266*1.05-ROUNDDOWN($G1266*1.05,0)&gt;=2/3,2/3,IF($G1266*1.05-ROUNDDOWN($G1266*1.05,0)&gt;=1/3,1/3,0)),ROUNDDOWN($G1266*1.05,0)))</f>
        <v>8.3333333333333339</v>
      </c>
      <c r="J1266" s="56"/>
      <c r="K1266" s="49"/>
      <c r="L1266" s="50"/>
      <c r="O1266" s="46" t="str">
        <f>D1266</f>
        <v>ARN</v>
      </c>
    </row>
    <row r="1267" spans="1:16" x14ac:dyDescent="0.2">
      <c r="A1267" s="44"/>
      <c r="B1267" s="78">
        <v>19403</v>
      </c>
      <c r="C1267" s="13" t="s">
        <v>1088</v>
      </c>
      <c r="D1267" s="76" t="str">
        <f>P1267</f>
        <v>WAN/NYN</v>
      </c>
      <c r="E1267" s="47" t="s">
        <v>15</v>
      </c>
      <c r="F1267" s="13">
        <v>0</v>
      </c>
      <c r="G1267" s="70">
        <v>9.33</v>
      </c>
      <c r="H1267" s="51">
        <f>IF(LEFT(E1267,2)="DH",1,IF(LEFT(E1267,2)="CA",2,IF(LEFT(E1267,2)="1B",3,IF(LEFT(E1267,2)="2B",4,IF(LEFT(E1267,2)="3B",5,IF(LEFT(E1267,2)="SS",6,IF(LEFT(E1267,2)="LF",7,IF(LEFT(E1267,2)="CF",8,IF(LEFT(E1267,2)="RF",9,IF(LEFT(E1267,2)="SP",10,IF(LEFT(E1267,2)="RP",11,12)))))))))))</f>
        <v>11</v>
      </c>
      <c r="I1267" s="53">
        <f>IF($G1267="NC","NC",IF(OR(LEFT(E1267,2)="RP",LEFT(E1267,2)="SP"),ROUNDDOWN($G1267*1.05,0)+IF($G1267*1.05-ROUNDDOWN($G1267*1.05,0)&gt;=2/3,2/3,IF($G1267*1.05-ROUNDDOWN($G1267*1.05,0)&gt;=1/3,1/3,0)),ROUNDDOWN($G1267*1.05,0)))</f>
        <v>9.6666666666666661</v>
      </c>
      <c r="J1267" s="56"/>
      <c r="K1267" s="48"/>
      <c r="L1267" s="50"/>
      <c r="O1267" s="46" t="str">
        <f>D1267</f>
        <v>WAN/NYN</v>
      </c>
      <c r="P1267" s="46" t="s">
        <v>392</v>
      </c>
    </row>
    <row r="1268" spans="1:16" x14ac:dyDescent="0.2">
      <c r="A1268" s="44"/>
      <c r="B1268" s="78">
        <v>19409</v>
      </c>
      <c r="C1268" s="13" t="s">
        <v>1090</v>
      </c>
      <c r="D1268" s="76" t="str">
        <f>P1268</f>
        <v>TEA/ATN</v>
      </c>
      <c r="E1268" s="47" t="s">
        <v>15</v>
      </c>
      <c r="F1268" s="13">
        <v>0</v>
      </c>
      <c r="G1268" s="70">
        <v>20.66</v>
      </c>
      <c r="H1268" s="47">
        <f>IF(LEFT(E1268,2)="DH",1,IF(LEFT(E1268,2)="CA",2,IF(LEFT(E1268,2)="1B",3,IF(LEFT(E1268,2)="2B",4,IF(LEFT(E1268,2)="3B",5,IF(LEFT(E1268,2)="SS",6,IF(LEFT(E1268,2)="LF",7,IF(LEFT(E1268,2)="CF",8,IF(LEFT(E1268,2)="RF",9,IF(LEFT(E1268,2)="SP",10,IF(LEFT(E1268,2)="RP",11,12)))))))))))</f>
        <v>11</v>
      </c>
      <c r="I1268" s="53">
        <f>IF($G1268="NC","NC",IF(OR(LEFT(E1268,2)="RP",LEFT(E1268,2)="SP"),ROUNDDOWN($G1268*1.05,0)+IF($G1268*1.05-ROUNDDOWN($G1268*1.05,0)&gt;=2/3,2/3,IF($G1268*1.05-ROUNDDOWN($G1268*1.05,0)&gt;=1/3,1/3,0)),ROUNDDOWN($G1268*1.05,0)))</f>
        <v>21.666666666666668</v>
      </c>
      <c r="J1268" s="56"/>
      <c r="K1268" s="49"/>
      <c r="L1268" s="50"/>
      <c r="O1268" s="46" t="str">
        <f>D1268</f>
        <v>TEA/ATN</v>
      </c>
      <c r="P1268" s="46" t="s">
        <v>398</v>
      </c>
    </row>
    <row r="1269" spans="1:16" x14ac:dyDescent="0.2">
      <c r="A1269" s="44"/>
      <c r="B1269" s="78">
        <v>19444</v>
      </c>
      <c r="C1269" s="13" t="s">
        <v>1092</v>
      </c>
      <c r="D1269" s="82" t="s">
        <v>5</v>
      </c>
      <c r="E1269" s="47" t="s">
        <v>15</v>
      </c>
      <c r="F1269" s="13">
        <v>0</v>
      </c>
      <c r="G1269" s="70">
        <v>33.33</v>
      </c>
      <c r="H1269" s="47">
        <f>IF(LEFT(E1269,2)="DH",1,IF(LEFT(E1269,2)="CA",2,IF(LEFT(E1269,2)="1B",3,IF(LEFT(E1269,2)="2B",4,IF(LEFT(E1269,2)="3B",5,IF(LEFT(E1269,2)="SS",6,IF(LEFT(E1269,2)="LF",7,IF(LEFT(E1269,2)="CF",8,IF(LEFT(E1269,2)="RF",9,IF(LEFT(E1269,2)="SP",10,IF(LEFT(E1269,2)="RP",11,12)))))))))))</f>
        <v>11</v>
      </c>
      <c r="I1269" s="53">
        <f>IF($G1269="NC","NC",IF(OR(LEFT(E1269,2)="RP",LEFT(E1269,2)="SP"),ROUNDDOWN($G1269*1.05,0)+IF($G1269*1.05-ROUNDDOWN($G1269*1.05,0)&gt;=2/3,2/3,IF($G1269*1.05-ROUNDDOWN($G1269*1.05,0)&gt;=1/3,1/3,0)),ROUNDDOWN($G1269*1.05,0)))</f>
        <v>34.666666666666664</v>
      </c>
      <c r="J1269" s="56"/>
      <c r="K1269" s="49"/>
      <c r="L1269" s="50"/>
      <c r="O1269" s="46" t="str">
        <f>D1269</f>
        <v>PIN</v>
      </c>
    </row>
    <row r="1270" spans="1:16" x14ac:dyDescent="0.2">
      <c r="A1270" s="44"/>
      <c r="B1270" s="78">
        <v>19453</v>
      </c>
      <c r="C1270" s="13" t="s">
        <v>1095</v>
      </c>
      <c r="D1270" s="82" t="s">
        <v>7</v>
      </c>
      <c r="E1270" s="47" t="s">
        <v>15</v>
      </c>
      <c r="F1270" s="13">
        <v>0</v>
      </c>
      <c r="G1270" s="70">
        <v>11.33</v>
      </c>
      <c r="H1270" s="51">
        <f>IF(LEFT(E1270,2)="DH",1,IF(LEFT(E1270,2)="CA",2,IF(LEFT(E1270,2)="1B",3,IF(LEFT(E1270,2)="2B",4,IF(LEFT(E1270,2)="3B",5,IF(LEFT(E1270,2)="SS",6,IF(LEFT(E1270,2)="LF",7,IF(LEFT(E1270,2)="CF",8,IF(LEFT(E1270,2)="RF",9,IF(LEFT(E1270,2)="SP",10,IF(LEFT(E1270,2)="RP",11,12)))))))))))</f>
        <v>11</v>
      </c>
      <c r="I1270" s="53">
        <f>IF($G1270="NC","NC",IF(OR(LEFT(E1270,2)="RP",LEFT(E1270,2)="SP"),ROUNDDOWN($G1270*1.05,0)+IF($G1270*1.05-ROUNDDOWN($G1270*1.05,0)&gt;=2/3,2/3,IF($G1270*1.05-ROUNDDOWN($G1270*1.05,0)&gt;=1/3,1/3,0)),ROUNDDOWN($G1270*1.05,0)))</f>
        <v>11.666666666666666</v>
      </c>
      <c r="J1270" s="56"/>
      <c r="K1270" s="48"/>
      <c r="L1270" s="50"/>
      <c r="O1270" s="46" t="str">
        <f>D1270</f>
        <v>LAA</v>
      </c>
    </row>
    <row r="1271" spans="1:16" x14ac:dyDescent="0.2">
      <c r="A1271" s="55"/>
      <c r="B1271" s="78">
        <v>19459</v>
      </c>
      <c r="C1271" s="13" t="s">
        <v>1098</v>
      </c>
      <c r="D1271" s="76" t="str">
        <f>P1271</f>
        <v>MNA/BOA/SLN</v>
      </c>
      <c r="E1271" s="47" t="s">
        <v>15</v>
      </c>
      <c r="F1271" s="13">
        <v>0</v>
      </c>
      <c r="G1271" s="70">
        <v>55</v>
      </c>
      <c r="H1271" s="47">
        <f>IF(LEFT(E1271,2)="DH",1,IF(LEFT(E1271,2)="CA",2,IF(LEFT(E1271,2)="1B",3,IF(LEFT(E1271,2)="2B",4,IF(LEFT(E1271,2)="3B",5,IF(LEFT(E1271,2)="SS",6,IF(LEFT(E1271,2)="LF",7,IF(LEFT(E1271,2)="CF",8,IF(LEFT(E1271,2)="RF",9,IF(LEFT(E1271,2)="SP",10,IF(LEFT(E1271,2)="RP",11,12)))))))))))</f>
        <v>11</v>
      </c>
      <c r="I1271" s="53">
        <f>IF($G1271="NC","NC",IF(OR(LEFT(E1271,2)="RP",LEFT(E1271,2)="SP"),ROUNDDOWN($G1271*1.05,0)+IF($G1271*1.05-ROUNDDOWN($G1271*1.05,0)&gt;=2/3,2/3,IF($G1271*1.05-ROUNDDOWN($G1271*1.05,0)&gt;=1/3,1/3,0)),ROUNDDOWN($G1271*1.05,0)))</f>
        <v>57.666666666666664</v>
      </c>
      <c r="J1271" s="56"/>
      <c r="K1271" s="48"/>
      <c r="L1271" s="50"/>
      <c r="O1271" s="46" t="str">
        <f>D1271</f>
        <v>MNA/BOA/SLN</v>
      </c>
      <c r="P1271" s="46" t="s">
        <v>435</v>
      </c>
    </row>
    <row r="1272" spans="1:16" x14ac:dyDescent="0.2">
      <c r="A1272" s="55"/>
      <c r="B1272" s="78">
        <v>19524</v>
      </c>
      <c r="C1272" s="13" t="s">
        <v>1104</v>
      </c>
      <c r="D1272" s="82" t="s">
        <v>122</v>
      </c>
      <c r="E1272" s="47" t="s">
        <v>15</v>
      </c>
      <c r="F1272" s="13">
        <v>0</v>
      </c>
      <c r="G1272" s="70">
        <v>11</v>
      </c>
      <c r="H1272" s="51">
        <f>IF(LEFT(E1272,2)="DH",1,IF(LEFT(E1272,2)="CA",2,IF(LEFT(E1272,2)="1B",3,IF(LEFT(E1272,2)="2B",4,IF(LEFT(E1272,2)="3B",5,IF(LEFT(E1272,2)="SS",6,IF(LEFT(E1272,2)="LF",7,IF(LEFT(E1272,2)="CF",8,IF(LEFT(E1272,2)="RF",9,IF(LEFT(E1272,2)="SP",10,IF(LEFT(E1272,2)="RP",11,12)))))))))))</f>
        <v>11</v>
      </c>
      <c r="I1272" s="53">
        <f>IF($G1272="NC","NC",IF(OR(LEFT(E1272,2)="RP",LEFT(E1272,2)="SP"),ROUNDDOWN($G1272*1.05,0)+IF($G1272*1.05-ROUNDDOWN($G1272*1.05,0)&gt;=2/3,2/3,IF($G1272*1.05-ROUNDDOWN($G1272*1.05,0)&gt;=1/3,1/3,0)),ROUNDDOWN($G1272*1.05,0)))</f>
        <v>11.333333333333334</v>
      </c>
      <c r="J1272" s="56"/>
      <c r="K1272" s="48"/>
      <c r="L1272" s="50"/>
      <c r="O1272" s="46" t="str">
        <f>D1272</f>
        <v>PHN</v>
      </c>
    </row>
    <row r="1273" spans="1:16" x14ac:dyDescent="0.2">
      <c r="A1273" s="55"/>
      <c r="B1273" s="78">
        <v>19558</v>
      </c>
      <c r="C1273" s="13" t="s">
        <v>1107</v>
      </c>
      <c r="D1273" s="76" t="str">
        <f>P1273</f>
        <v>NYA/DEA</v>
      </c>
      <c r="E1273" s="47" t="s">
        <v>15</v>
      </c>
      <c r="F1273" s="13">
        <v>0</v>
      </c>
      <c r="G1273" s="70">
        <v>3.33</v>
      </c>
      <c r="H1273" s="51">
        <f>IF(LEFT(E1273,2)="DH",1,IF(LEFT(E1273,2)="CA",2,IF(LEFT(E1273,2)="1B",3,IF(LEFT(E1273,2)="2B",4,IF(LEFT(E1273,2)="3B",5,IF(LEFT(E1273,2)="SS",6,IF(LEFT(E1273,2)="LF",7,IF(LEFT(E1273,2)="CF",8,IF(LEFT(E1273,2)="RF",9,IF(LEFT(E1273,2)="SP",10,IF(LEFT(E1273,2)="RP",11,12)))))))))))</f>
        <v>11</v>
      </c>
      <c r="I1273" s="53">
        <f>IF($G1273="NC","NC",IF(OR(LEFT(E1273,2)="RP",LEFT(E1273,2)="SP"),ROUNDDOWN($G1273*1.05,0)+IF($G1273*1.05-ROUNDDOWN($G1273*1.05,0)&gt;=2/3,2/3,IF($G1273*1.05-ROUNDDOWN($G1273*1.05,0)&gt;=1/3,1/3,0)),ROUNDDOWN($G1273*1.05,0)))</f>
        <v>3.3333333333333335</v>
      </c>
      <c r="J1273" s="56"/>
      <c r="K1273" s="48"/>
      <c r="L1273" s="50"/>
      <c r="O1273" s="46" t="str">
        <f>D1273</f>
        <v>NYA/DEA</v>
      </c>
      <c r="P1273" s="46" t="s">
        <v>415</v>
      </c>
    </row>
    <row r="1274" spans="1:16" x14ac:dyDescent="0.2">
      <c r="A1274" s="44"/>
      <c r="B1274" s="78">
        <v>19586</v>
      </c>
      <c r="C1274" s="13" t="s">
        <v>1112</v>
      </c>
      <c r="D1274" s="76" t="str">
        <f>P1274</f>
        <v>HOA/TBA</v>
      </c>
      <c r="E1274" s="47" t="s">
        <v>15</v>
      </c>
      <c r="F1274" s="13">
        <v>0</v>
      </c>
      <c r="G1274" s="70">
        <v>12</v>
      </c>
      <c r="H1274" s="51">
        <f>IF(LEFT(E1274,2)="DH",1,IF(LEFT(E1274,2)="CA",2,IF(LEFT(E1274,2)="1B",3,IF(LEFT(E1274,2)="2B",4,IF(LEFT(E1274,2)="3B",5,IF(LEFT(E1274,2)="SS",6,IF(LEFT(E1274,2)="LF",7,IF(LEFT(E1274,2)="CF",8,IF(LEFT(E1274,2)="RF",9,IF(LEFT(E1274,2)="SP",10,IF(LEFT(E1274,2)="RP",11,12)))))))))))</f>
        <v>11</v>
      </c>
      <c r="I1274" s="53">
        <f>IF($G1274="NC","NC",IF(OR(LEFT(E1274,2)="RP",LEFT(E1274,2)="SP"),ROUNDDOWN($G1274*1.05,0)+IF($G1274*1.05-ROUNDDOWN($G1274*1.05,0)&gt;=2/3,2/3,IF($G1274*1.05-ROUNDDOWN($G1274*1.05,0)&gt;=1/3,1/3,0)),ROUNDDOWN($G1274*1.05,0)))</f>
        <v>12.333333333333334</v>
      </c>
      <c r="J1274" s="56"/>
      <c r="K1274" s="48"/>
      <c r="L1274" s="50"/>
      <c r="O1274" s="46" t="str">
        <f>D1274</f>
        <v>HOA/TBA</v>
      </c>
      <c r="P1274" s="46" t="s">
        <v>411</v>
      </c>
    </row>
    <row r="1275" spans="1:16" x14ac:dyDescent="0.2">
      <c r="A1275" s="44"/>
      <c r="B1275" s="78">
        <v>19614</v>
      </c>
      <c r="C1275" s="13" t="s">
        <v>1119</v>
      </c>
      <c r="D1275" s="82" t="s">
        <v>23</v>
      </c>
      <c r="E1275" s="47" t="s">
        <v>15</v>
      </c>
      <c r="F1275" s="13">
        <v>0</v>
      </c>
      <c r="G1275" s="70">
        <v>21.66</v>
      </c>
      <c r="H1275" s="51">
        <f>IF(LEFT(E1275,2)="DH",1,IF(LEFT(E1275,2)="CA",2,IF(LEFT(E1275,2)="1B",3,IF(LEFT(E1275,2)="2B",4,IF(LEFT(E1275,2)="3B",5,IF(LEFT(E1275,2)="SS",6,IF(LEFT(E1275,2)="LF",7,IF(LEFT(E1275,2)="CF",8,IF(LEFT(E1275,2)="RF",9,IF(LEFT(E1275,2)="SP",10,IF(LEFT(E1275,2)="RP",11,12)))))))))))</f>
        <v>11</v>
      </c>
      <c r="I1275" s="53">
        <f>IF($G1275="NC","NC",IF(OR(LEFT(E1275,2)="RP",LEFT(E1275,2)="SP"),ROUNDDOWN($G1275*1.05,0)+IF($G1275*1.05-ROUNDDOWN($G1275*1.05,0)&gt;=2/3,2/3,IF($G1275*1.05-ROUNDDOWN($G1275*1.05,0)&gt;=1/3,1/3,0)),ROUNDDOWN($G1275*1.05,0)))</f>
        <v>22.666666666666668</v>
      </c>
      <c r="J1275" s="56"/>
      <c r="K1275" s="48"/>
      <c r="L1275" s="50"/>
      <c r="O1275" s="46" t="str">
        <f>D1275</f>
        <v>BAA</v>
      </c>
    </row>
    <row r="1276" spans="1:16" x14ac:dyDescent="0.2">
      <c r="A1276" s="55"/>
      <c r="B1276" s="78">
        <v>19695</v>
      </c>
      <c r="C1276" s="13" t="s">
        <v>1127</v>
      </c>
      <c r="D1276" s="76" t="str">
        <f>P1276</f>
        <v>TBA/ATN</v>
      </c>
      <c r="E1276" s="47" t="s">
        <v>15</v>
      </c>
      <c r="F1276" s="13">
        <v>0</v>
      </c>
      <c r="G1276" s="70">
        <v>10.33</v>
      </c>
      <c r="H1276" s="51">
        <f>IF(LEFT(E1276,2)="DH",1,IF(LEFT(E1276,2)="CA",2,IF(LEFT(E1276,2)="1B",3,IF(LEFT(E1276,2)="2B",4,IF(LEFT(E1276,2)="3B",5,IF(LEFT(E1276,2)="SS",6,IF(LEFT(E1276,2)="LF",7,IF(LEFT(E1276,2)="CF",8,IF(LEFT(E1276,2)="RF",9,IF(LEFT(E1276,2)="SP",10,IF(LEFT(E1276,2)="RP",11,12)))))))))))</f>
        <v>11</v>
      </c>
      <c r="I1276" s="53">
        <f>IF($G1276="NC","NC",IF(OR(LEFT(E1276,2)="RP",LEFT(E1276,2)="SP"),ROUNDDOWN($G1276*1.05,0)+IF($G1276*1.05-ROUNDDOWN($G1276*1.05,0)&gt;=2/3,2/3,IF($G1276*1.05-ROUNDDOWN($G1276*1.05,0)&gt;=1/3,1/3,0)),ROUNDDOWN($G1276*1.05,0)))</f>
        <v>10.666666666666666</v>
      </c>
      <c r="J1276" s="56"/>
      <c r="K1276" s="48"/>
      <c r="L1276" s="50"/>
      <c r="O1276" s="46" t="str">
        <f>D1276</f>
        <v>TBA/ATN</v>
      </c>
      <c r="P1276" s="46" t="s">
        <v>394</v>
      </c>
    </row>
    <row r="1277" spans="1:16" x14ac:dyDescent="0.2">
      <c r="A1277" s="44"/>
      <c r="B1277" s="78">
        <v>19736</v>
      </c>
      <c r="C1277" s="13" t="s">
        <v>1132</v>
      </c>
      <c r="D1277" s="82" t="s">
        <v>16</v>
      </c>
      <c r="E1277" s="47" t="s">
        <v>528</v>
      </c>
      <c r="F1277" s="13">
        <v>1</v>
      </c>
      <c r="G1277" s="70">
        <v>43.33</v>
      </c>
      <c r="H1277" s="47">
        <f>IF(LEFT(E1277,2)="DH",1,IF(LEFT(E1277,2)="CA",2,IF(LEFT(E1277,2)="1B",3,IF(LEFT(E1277,2)="2B",4,IF(LEFT(E1277,2)="3B",5,IF(LEFT(E1277,2)="SS",6,IF(LEFT(E1277,2)="LF",7,IF(LEFT(E1277,2)="CF",8,IF(LEFT(E1277,2)="RF",9,IF(LEFT(E1277,2)="SP",10,IF(LEFT(E1277,2)="RP",11,12)))))))))))</f>
        <v>11</v>
      </c>
      <c r="I1277" s="53">
        <f>IF($G1277="NC","NC",IF(OR(LEFT(E1277,2)="RP",LEFT(E1277,2)="SP"),ROUNDDOWN($G1277*1.05,0)+IF($G1277*1.05-ROUNDDOWN($G1277*1.05,0)&gt;=2/3,2/3,IF($G1277*1.05-ROUNDDOWN($G1277*1.05,0)&gt;=1/3,1/3,0)),ROUNDDOWN($G1277*1.05,0)))</f>
        <v>45.333333333333336</v>
      </c>
      <c r="J1277" s="56"/>
      <c r="K1277" s="49"/>
      <c r="L1277" s="50"/>
      <c r="O1277" s="46" t="str">
        <f>D1277</f>
        <v>TEA</v>
      </c>
    </row>
    <row r="1278" spans="1:16" x14ac:dyDescent="0.2">
      <c r="A1278" s="55"/>
      <c r="B1278" s="78">
        <v>19753</v>
      </c>
      <c r="C1278" s="13" t="s">
        <v>1134</v>
      </c>
      <c r="D1278" s="82" t="s">
        <v>67</v>
      </c>
      <c r="E1278" s="47" t="s">
        <v>15</v>
      </c>
      <c r="F1278" s="13">
        <v>0</v>
      </c>
      <c r="G1278" s="70">
        <v>29.66</v>
      </c>
      <c r="H1278" s="51">
        <f>IF(LEFT(E1278,2)="DH",1,IF(LEFT(E1278,2)="CA",2,IF(LEFT(E1278,2)="1B",3,IF(LEFT(E1278,2)="2B",4,IF(LEFT(E1278,2)="3B",5,IF(LEFT(E1278,2)="SS",6,IF(LEFT(E1278,2)="LF",7,IF(LEFT(E1278,2)="CF",8,IF(LEFT(E1278,2)="RF",9,IF(LEFT(E1278,2)="SP",10,IF(LEFT(E1278,2)="RP",11,12)))))))))))</f>
        <v>11</v>
      </c>
      <c r="I1278" s="53">
        <f>IF($G1278="NC","NC",IF(OR(LEFT(E1278,2)="RP",LEFT(E1278,2)="SP"),ROUNDDOWN($G1278*1.05,0)+IF($G1278*1.05-ROUNDDOWN($G1278*1.05,0)&gt;=2/3,2/3,IF($G1278*1.05-ROUNDDOWN($G1278*1.05,0)&gt;=1/3,1/3,0)),ROUNDDOWN($G1278*1.05,0)))</f>
        <v>31</v>
      </c>
      <c r="J1278" s="56"/>
      <c r="K1278" s="48"/>
      <c r="L1278" s="50"/>
      <c r="O1278" s="46" t="str">
        <f>D1278</f>
        <v>NYA</v>
      </c>
    </row>
    <row r="1279" spans="1:16" x14ac:dyDescent="0.2">
      <c r="A1279" s="44"/>
      <c r="B1279" s="78">
        <v>19754</v>
      </c>
      <c r="C1279" s="13" t="s">
        <v>1135</v>
      </c>
      <c r="D1279" s="82" t="s">
        <v>71</v>
      </c>
      <c r="E1279" s="47" t="s">
        <v>15</v>
      </c>
      <c r="F1279" s="13">
        <v>0</v>
      </c>
      <c r="G1279" s="70">
        <v>1.66</v>
      </c>
      <c r="H1279" s="51">
        <f>IF(LEFT(E1279,2)="DH",1,IF(LEFT(E1279,2)="CA",2,IF(LEFT(E1279,2)="1B",3,IF(LEFT(E1279,2)="2B",4,IF(LEFT(E1279,2)="3B",5,IF(LEFT(E1279,2)="SS",6,IF(LEFT(E1279,2)="LF",7,IF(LEFT(E1279,2)="CF",8,IF(LEFT(E1279,2)="RF",9,IF(LEFT(E1279,2)="SP",10,IF(LEFT(E1279,2)="RP",11,12)))))))))))</f>
        <v>11</v>
      </c>
      <c r="I1279" s="53">
        <f>IF($G1279="NC","NC",IF(OR(LEFT(E1279,2)="RP",LEFT(E1279,2)="SP"),ROUNDDOWN($G1279*1.05,0)+IF($G1279*1.05-ROUNDDOWN($G1279*1.05,0)&gt;=2/3,2/3,IF($G1279*1.05-ROUNDDOWN($G1279*1.05,0)&gt;=1/3,1/3,0)),ROUNDDOWN($G1279*1.05,0)))</f>
        <v>1.6666666666666665</v>
      </c>
      <c r="J1279" s="56"/>
      <c r="K1279" s="48"/>
      <c r="L1279" s="50"/>
      <c r="O1279" s="46" t="str">
        <f>D1279</f>
        <v>CIN</v>
      </c>
    </row>
    <row r="1280" spans="1:16" x14ac:dyDescent="0.2">
      <c r="A1280" s="44"/>
      <c r="B1280" s="78">
        <v>19784</v>
      </c>
      <c r="C1280" s="13" t="s">
        <v>1139</v>
      </c>
      <c r="D1280" s="82" t="s">
        <v>22</v>
      </c>
      <c r="E1280" s="47" t="s">
        <v>15</v>
      </c>
      <c r="F1280" s="13">
        <v>0</v>
      </c>
      <c r="G1280" s="70">
        <v>6.66</v>
      </c>
      <c r="H1280" s="51">
        <f>IF(LEFT(E1280,2)="DH",1,IF(LEFT(E1280,2)="CA",2,IF(LEFT(E1280,2)="1B",3,IF(LEFT(E1280,2)="2B",4,IF(LEFT(E1280,2)="3B",5,IF(LEFT(E1280,2)="SS",6,IF(LEFT(E1280,2)="LF",7,IF(LEFT(E1280,2)="CF",8,IF(LEFT(E1280,2)="RF",9,IF(LEFT(E1280,2)="SP",10,IF(LEFT(E1280,2)="RP",11,12)))))))))))</f>
        <v>11</v>
      </c>
      <c r="I1280" s="53">
        <f>IF($G1280="NC","NC",IF(OR(LEFT(E1280,2)="RP",LEFT(E1280,2)="SP"),ROUNDDOWN($G1280*1.05,0)+IF($G1280*1.05-ROUNDDOWN($G1280*1.05,0)&gt;=2/3,2/3,IF($G1280*1.05-ROUNDDOWN($G1280*1.05,0)&gt;=1/3,1/3,0)),ROUNDDOWN($G1280*1.05,0)))</f>
        <v>6.666666666666667</v>
      </c>
      <c r="J1280" s="56"/>
      <c r="K1280" s="48"/>
      <c r="L1280" s="50"/>
      <c r="O1280" s="46" t="str">
        <f>D1280</f>
        <v>NYN</v>
      </c>
    </row>
    <row r="1281" spans="1:16" x14ac:dyDescent="0.2">
      <c r="A1281" s="55"/>
      <c r="B1281" s="78">
        <v>19835</v>
      </c>
      <c r="C1281" s="13" t="s">
        <v>1145</v>
      </c>
      <c r="D1281" s="82" t="s">
        <v>16</v>
      </c>
      <c r="E1281" s="47" t="s">
        <v>15</v>
      </c>
      <c r="F1281" s="13">
        <v>0</v>
      </c>
      <c r="G1281" s="70">
        <v>8</v>
      </c>
      <c r="H1281" s="51">
        <f>IF(LEFT(E1281,2)="DH",1,IF(LEFT(E1281,2)="CA",2,IF(LEFT(E1281,2)="1B",3,IF(LEFT(E1281,2)="2B",4,IF(LEFT(E1281,2)="3B",5,IF(LEFT(E1281,2)="SS",6,IF(LEFT(E1281,2)="LF",7,IF(LEFT(E1281,2)="CF",8,IF(LEFT(E1281,2)="RF",9,IF(LEFT(E1281,2)="SP",10,IF(LEFT(E1281,2)="RP",11,12)))))))))))</f>
        <v>11</v>
      </c>
      <c r="I1281" s="53">
        <f>IF($G1281="NC","NC",IF(OR(LEFT(E1281,2)="RP",LEFT(E1281,2)="SP"),ROUNDDOWN($G1281*1.05,0)+IF($G1281*1.05-ROUNDDOWN($G1281*1.05,0)&gt;=2/3,2/3,IF($G1281*1.05-ROUNDDOWN($G1281*1.05,0)&gt;=1/3,1/3,0)),ROUNDDOWN($G1281*1.05,0)))</f>
        <v>8.3333333333333339</v>
      </c>
      <c r="J1281" s="56"/>
      <c r="K1281" s="48"/>
      <c r="L1281" s="50"/>
      <c r="O1281" s="46" t="str">
        <f>D1281</f>
        <v>TEA</v>
      </c>
    </row>
    <row r="1282" spans="1:16" x14ac:dyDescent="0.2">
      <c r="A1282" s="44"/>
      <c r="B1282" s="78">
        <v>19876</v>
      </c>
      <c r="C1282" s="13" t="s">
        <v>1152</v>
      </c>
      <c r="D1282" s="82" t="s">
        <v>65</v>
      </c>
      <c r="E1282" s="47" t="s">
        <v>15</v>
      </c>
      <c r="F1282" s="13">
        <v>0</v>
      </c>
      <c r="G1282" s="70">
        <v>25.66</v>
      </c>
      <c r="H1282" s="47">
        <f>IF(LEFT(E1282,2)="DH",1,IF(LEFT(E1282,2)="CA",2,IF(LEFT(E1282,2)="1B",3,IF(LEFT(E1282,2)="2B",4,IF(LEFT(E1282,2)="3B",5,IF(LEFT(E1282,2)="SS",6,IF(LEFT(E1282,2)="LF",7,IF(LEFT(E1282,2)="CF",8,IF(LEFT(E1282,2)="RF",9,IF(LEFT(E1282,2)="SP",10,IF(LEFT(E1282,2)="RP",11,12)))))))))))</f>
        <v>11</v>
      </c>
      <c r="I1282" s="53">
        <f>IF($G1282="NC","NC",IF(OR(LEFT(E1282,2)="RP",LEFT(E1282,2)="SP"),ROUNDDOWN($G1282*1.05,0)+IF($G1282*1.05-ROUNDDOWN($G1282*1.05,0)&gt;=2/3,2/3,IF($G1282*1.05-ROUNDDOWN($G1282*1.05,0)&gt;=1/3,1/3,0)),ROUNDDOWN($G1282*1.05,0)))</f>
        <v>26.666666666666668</v>
      </c>
      <c r="J1282" s="56"/>
      <c r="K1282" s="49"/>
      <c r="L1282" s="50"/>
      <c r="O1282" s="46" t="str">
        <f>D1282</f>
        <v>ARN</v>
      </c>
    </row>
    <row r="1283" spans="1:16" x14ac:dyDescent="0.2">
      <c r="A1283" s="55"/>
      <c r="B1283" s="78">
        <v>19883</v>
      </c>
      <c r="C1283" s="13" t="s">
        <v>1155</v>
      </c>
      <c r="D1283" s="82" t="s">
        <v>66</v>
      </c>
      <c r="E1283" s="47" t="s">
        <v>15</v>
      </c>
      <c r="F1283" s="13">
        <v>0</v>
      </c>
      <c r="G1283" s="70">
        <v>1</v>
      </c>
      <c r="H1283" s="51">
        <f>IF(LEFT(E1283,2)="DH",1,IF(LEFT(E1283,2)="CA",2,IF(LEFT(E1283,2)="1B",3,IF(LEFT(E1283,2)="2B",4,IF(LEFT(E1283,2)="3B",5,IF(LEFT(E1283,2)="SS",6,IF(LEFT(E1283,2)="LF",7,IF(LEFT(E1283,2)="CF",8,IF(LEFT(E1283,2)="RF",9,IF(LEFT(E1283,2)="SP",10,IF(LEFT(E1283,2)="RP",11,12)))))))))))</f>
        <v>11</v>
      </c>
      <c r="I1283" s="53">
        <f>IF($G1283="NC","NC",IF(OR(LEFT(E1283,2)="RP",LEFT(E1283,2)="SP"),ROUNDDOWN($G1283*1.05,0)+IF($G1283*1.05-ROUNDDOWN($G1283*1.05,0)&gt;=2/3,2/3,IF($G1283*1.05-ROUNDDOWN($G1283*1.05,0)&gt;=1/3,1/3,0)),ROUNDDOWN($G1283*1.05,0)))</f>
        <v>1</v>
      </c>
      <c r="J1283" s="56"/>
      <c r="K1283" s="48"/>
      <c r="L1283" s="50"/>
      <c r="O1283" s="46" t="str">
        <f>D1283</f>
        <v>DEA</v>
      </c>
    </row>
    <row r="1284" spans="1:16" x14ac:dyDescent="0.2">
      <c r="A1284" s="44"/>
      <c r="B1284" s="78">
        <v>19884</v>
      </c>
      <c r="C1284" s="13" t="s">
        <v>1156</v>
      </c>
      <c r="D1284" s="82" t="s">
        <v>23</v>
      </c>
      <c r="E1284" s="47" t="s">
        <v>15</v>
      </c>
      <c r="F1284" s="13">
        <v>0</v>
      </c>
      <c r="G1284" s="70">
        <v>18</v>
      </c>
      <c r="H1284" s="51">
        <f>IF(LEFT(E1284,2)="DH",1,IF(LEFT(E1284,2)="CA",2,IF(LEFT(E1284,2)="1B",3,IF(LEFT(E1284,2)="2B",4,IF(LEFT(E1284,2)="3B",5,IF(LEFT(E1284,2)="SS",6,IF(LEFT(E1284,2)="LF",7,IF(LEFT(E1284,2)="CF",8,IF(LEFT(E1284,2)="RF",9,IF(LEFT(E1284,2)="SP",10,IF(LEFT(E1284,2)="RP",11,12)))))))))))</f>
        <v>11</v>
      </c>
      <c r="I1284" s="53">
        <f>IF($G1284="NC","NC",IF(OR(LEFT(E1284,2)="RP",LEFT(E1284,2)="SP"),ROUNDDOWN($G1284*1.05,0)+IF($G1284*1.05-ROUNDDOWN($G1284*1.05,0)&gt;=2/3,2/3,IF($G1284*1.05-ROUNDDOWN($G1284*1.05,0)&gt;=1/3,1/3,0)),ROUNDDOWN($G1284*1.05,0)))</f>
        <v>18.666666666666668</v>
      </c>
      <c r="J1284" s="56"/>
      <c r="K1284" s="48"/>
      <c r="L1284" s="50"/>
      <c r="O1284" s="46" t="str">
        <f>D1284</f>
        <v>BAA</v>
      </c>
    </row>
    <row r="1285" spans="1:16" x14ac:dyDescent="0.2">
      <c r="A1285" s="44"/>
      <c r="B1285" s="78">
        <v>19924</v>
      </c>
      <c r="C1285" s="13" t="s">
        <v>1166</v>
      </c>
      <c r="D1285" s="76" t="str">
        <f>P1285</f>
        <v>MLN/CHA</v>
      </c>
      <c r="E1285" s="47" t="s">
        <v>15</v>
      </c>
      <c r="F1285" s="13">
        <v>0</v>
      </c>
      <c r="G1285" s="70">
        <v>15</v>
      </c>
      <c r="H1285" s="47">
        <f>IF(LEFT(E1285,2)="DH",1,IF(LEFT(E1285,2)="CA",2,IF(LEFT(E1285,2)="1B",3,IF(LEFT(E1285,2)="2B",4,IF(LEFT(E1285,2)="3B",5,IF(LEFT(E1285,2)="SS",6,IF(LEFT(E1285,2)="LF",7,IF(LEFT(E1285,2)="CF",8,IF(LEFT(E1285,2)="RF",9,IF(LEFT(E1285,2)="SP",10,IF(LEFT(E1285,2)="RP",11,12)))))))))))</f>
        <v>11</v>
      </c>
      <c r="I1285" s="53">
        <f>IF($G1285="NC","NC",IF(OR(LEFT(E1285,2)="RP",LEFT(E1285,2)="SP"),ROUNDDOWN($G1285*1.05,0)+IF($G1285*1.05-ROUNDDOWN($G1285*1.05,0)&gt;=2/3,2/3,IF($G1285*1.05-ROUNDDOWN($G1285*1.05,0)&gt;=1/3,1/3,0)),ROUNDDOWN($G1285*1.05,0)))</f>
        <v>15.666666666666666</v>
      </c>
      <c r="J1285" s="56"/>
      <c r="K1285" s="48"/>
      <c r="L1285" s="50"/>
      <c r="O1285" s="46" t="str">
        <f>D1285</f>
        <v>MLN/CHA</v>
      </c>
      <c r="P1285" s="46" t="s">
        <v>373</v>
      </c>
    </row>
    <row r="1286" spans="1:16" x14ac:dyDescent="0.2">
      <c r="A1286" s="55"/>
      <c r="B1286" s="78">
        <v>19951</v>
      </c>
      <c r="C1286" s="13" t="s">
        <v>1171</v>
      </c>
      <c r="D1286" s="82" t="s">
        <v>7</v>
      </c>
      <c r="E1286" s="47" t="s">
        <v>15</v>
      </c>
      <c r="F1286" s="13">
        <v>0</v>
      </c>
      <c r="G1286" s="70">
        <v>9.33</v>
      </c>
      <c r="H1286" s="51">
        <f>IF(LEFT(E1286,2)="DH",1,IF(LEFT(E1286,2)="CA",2,IF(LEFT(E1286,2)="1B",3,IF(LEFT(E1286,2)="2B",4,IF(LEFT(E1286,2)="3B",5,IF(LEFT(E1286,2)="SS",6,IF(LEFT(E1286,2)="LF",7,IF(LEFT(E1286,2)="CF",8,IF(LEFT(E1286,2)="RF",9,IF(LEFT(E1286,2)="SP",10,IF(LEFT(E1286,2)="RP",11,12)))))))))))</f>
        <v>11</v>
      </c>
      <c r="I1286" s="53">
        <f>IF($G1286="NC","NC",IF(OR(LEFT(E1286,2)="RP",LEFT(E1286,2)="SP"),ROUNDDOWN($G1286*1.05,0)+IF($G1286*1.05-ROUNDDOWN($G1286*1.05,0)&gt;=2/3,2/3,IF($G1286*1.05-ROUNDDOWN($G1286*1.05,0)&gt;=1/3,1/3,0)),ROUNDDOWN($G1286*1.05,0)))</f>
        <v>9.6666666666666661</v>
      </c>
      <c r="J1286" s="56"/>
      <c r="K1286" s="48"/>
      <c r="L1286" s="50"/>
      <c r="O1286" s="46" t="str">
        <f>D1286</f>
        <v>LAA</v>
      </c>
    </row>
    <row r="1287" spans="1:16" x14ac:dyDescent="0.2">
      <c r="A1287" s="55"/>
      <c r="B1287" s="78">
        <v>20038</v>
      </c>
      <c r="C1287" s="13" t="s">
        <v>1192</v>
      </c>
      <c r="D1287" s="82" t="s">
        <v>123</v>
      </c>
      <c r="E1287" s="47" t="s">
        <v>15</v>
      </c>
      <c r="F1287" s="13">
        <v>0</v>
      </c>
      <c r="G1287" s="70">
        <v>5.33</v>
      </c>
      <c r="H1287" s="51">
        <f>IF(LEFT(E1287,2)="DH",1,IF(LEFT(E1287,2)="CA",2,IF(LEFT(E1287,2)="1B",3,IF(LEFT(E1287,2)="2B",4,IF(LEFT(E1287,2)="3B",5,IF(LEFT(E1287,2)="SS",6,IF(LEFT(E1287,2)="LF",7,IF(LEFT(E1287,2)="CF",8,IF(LEFT(E1287,2)="RF",9,IF(LEFT(E1287,2)="SP",10,IF(LEFT(E1287,2)="RP",11,12)))))))))))</f>
        <v>11</v>
      </c>
      <c r="I1287" s="53">
        <f>IF($G1287="NC","NC",IF(OR(LEFT(E1287,2)="RP",LEFT(E1287,2)="SP"),ROUNDDOWN($G1287*1.05,0)+IF($G1287*1.05-ROUNDDOWN($G1287*1.05,0)&gt;=2/3,2/3,IF($G1287*1.05-ROUNDDOWN($G1287*1.05,0)&gt;=1/3,1/3,0)),ROUNDDOWN($G1287*1.05,0)))</f>
        <v>5.333333333333333</v>
      </c>
      <c r="J1287" s="56"/>
      <c r="K1287" s="48"/>
      <c r="L1287" s="50"/>
      <c r="O1287" s="46" t="str">
        <f>D1287</f>
        <v>MNA</v>
      </c>
    </row>
    <row r="1288" spans="1:16" x14ac:dyDescent="0.2">
      <c r="A1288" s="55"/>
      <c r="B1288" s="78">
        <v>20045</v>
      </c>
      <c r="C1288" s="13" t="s">
        <v>1195</v>
      </c>
      <c r="D1288" s="82" t="s">
        <v>66</v>
      </c>
      <c r="E1288" s="47" t="s">
        <v>528</v>
      </c>
      <c r="F1288" s="13">
        <v>1</v>
      </c>
      <c r="G1288" s="70">
        <v>10.33</v>
      </c>
      <c r="H1288" s="47">
        <f>IF(LEFT(E1288,2)="DH",1,IF(LEFT(E1288,2)="CA",2,IF(LEFT(E1288,2)="1B",3,IF(LEFT(E1288,2)="2B",4,IF(LEFT(E1288,2)="3B",5,IF(LEFT(E1288,2)="SS",6,IF(LEFT(E1288,2)="LF",7,IF(LEFT(E1288,2)="CF",8,IF(LEFT(E1288,2)="RF",9,IF(LEFT(E1288,2)="SP",10,IF(LEFT(E1288,2)="RP",11,12)))))))))))</f>
        <v>11</v>
      </c>
      <c r="I1288" s="53">
        <f>IF($G1288="NC","NC",IF(OR(LEFT(E1288,2)="RP",LEFT(E1288,2)="SP"),ROUNDDOWN($G1288*1.05,0)+IF($G1288*1.05-ROUNDDOWN($G1288*1.05,0)&gt;=2/3,2/3,IF($G1288*1.05-ROUNDDOWN($G1288*1.05,0)&gt;=1/3,1/3,0)),ROUNDDOWN($G1288*1.05,0)))</f>
        <v>10.666666666666666</v>
      </c>
      <c r="J1288" s="56"/>
      <c r="K1288" s="49"/>
      <c r="L1288" s="50"/>
      <c r="O1288" s="46" t="str">
        <f>D1288</f>
        <v>DEA</v>
      </c>
    </row>
    <row r="1289" spans="1:16" x14ac:dyDescent="0.2">
      <c r="A1289" s="44"/>
      <c r="B1289" s="78">
        <v>20061</v>
      </c>
      <c r="C1289" s="13" t="s">
        <v>1197</v>
      </c>
      <c r="D1289" s="82" t="s">
        <v>94</v>
      </c>
      <c r="E1289" s="47" t="s">
        <v>15</v>
      </c>
      <c r="F1289" s="13">
        <v>0</v>
      </c>
      <c r="G1289" s="70">
        <v>46</v>
      </c>
      <c r="H1289" s="51">
        <f>IF(LEFT(E1289,2)="DH",1,IF(LEFT(E1289,2)="CA",2,IF(LEFT(E1289,2)="1B",3,IF(LEFT(E1289,2)="2B",4,IF(LEFT(E1289,2)="3B",5,IF(LEFT(E1289,2)="SS",6,IF(LEFT(E1289,2)="LF",7,IF(LEFT(E1289,2)="CF",8,IF(LEFT(E1289,2)="RF",9,IF(LEFT(E1289,2)="SP",10,IF(LEFT(E1289,2)="RP",11,12)))))))))))</f>
        <v>11</v>
      </c>
      <c r="I1289" s="53">
        <f>IF($G1289="NC","NC",IF(OR(LEFT(E1289,2)="RP",LEFT(E1289,2)="SP"),ROUNDDOWN($G1289*1.05,0)+IF($G1289*1.05-ROUNDDOWN($G1289*1.05,0)&gt;=2/3,2/3,IF($G1289*1.05-ROUNDDOWN($G1289*1.05,0)&gt;=1/3,1/3,0)),ROUNDDOWN($G1289*1.05,0)))</f>
        <v>48</v>
      </c>
      <c r="J1289" s="56"/>
      <c r="K1289" s="48"/>
      <c r="L1289" s="50"/>
      <c r="O1289" s="46" t="str">
        <f>D1289</f>
        <v>HOA</v>
      </c>
    </row>
    <row r="1290" spans="1:16" x14ac:dyDescent="0.2">
      <c r="A1290" s="44"/>
      <c r="B1290" s="78">
        <v>20160</v>
      </c>
      <c r="C1290" s="13" t="s">
        <v>1204</v>
      </c>
      <c r="D1290" s="82" t="s">
        <v>68</v>
      </c>
      <c r="E1290" s="47" t="s">
        <v>15</v>
      </c>
      <c r="F1290" s="13">
        <v>0</v>
      </c>
      <c r="G1290" s="70">
        <v>14.66</v>
      </c>
      <c r="H1290" s="51">
        <f>IF(LEFT(E1290,2)="DH",1,IF(LEFT(E1290,2)="CA",2,IF(LEFT(E1290,2)="1B",3,IF(LEFT(E1290,2)="2B",4,IF(LEFT(E1290,2)="3B",5,IF(LEFT(E1290,2)="SS",6,IF(LEFT(E1290,2)="LF",7,IF(LEFT(E1290,2)="CF",8,IF(LEFT(E1290,2)="RF",9,IF(LEFT(E1290,2)="SP",10,IF(LEFT(E1290,2)="RP",11,12)))))))))))</f>
        <v>11</v>
      </c>
      <c r="I1290" s="53">
        <f>IF($G1290="NC","NC",IF(OR(LEFT(E1290,2)="RP",LEFT(E1290,2)="SP"),ROUNDDOWN($G1290*1.05,0)+IF($G1290*1.05-ROUNDDOWN($G1290*1.05,0)&gt;=2/3,2/3,IF($G1290*1.05-ROUNDDOWN($G1290*1.05,0)&gt;=1/3,1/3,0)),ROUNDDOWN($G1290*1.05,0)))</f>
        <v>15.333333333333334</v>
      </c>
      <c r="J1290" s="56"/>
      <c r="K1290" s="48"/>
      <c r="L1290" s="50"/>
      <c r="O1290" s="46" t="str">
        <f>D1290</f>
        <v>CHN</v>
      </c>
    </row>
    <row r="1291" spans="1:16" x14ac:dyDescent="0.2">
      <c r="A1291" s="55"/>
      <c r="B1291" s="78">
        <v>20185</v>
      </c>
      <c r="C1291" s="13" t="s">
        <v>1207</v>
      </c>
      <c r="D1291" s="76" t="str">
        <f>P1291</f>
        <v>SEA/NYN</v>
      </c>
      <c r="E1291" s="47" t="s">
        <v>15</v>
      </c>
      <c r="F1291" s="13">
        <v>0</v>
      </c>
      <c r="G1291" s="70">
        <v>6.66</v>
      </c>
      <c r="H1291" s="47">
        <f>IF(LEFT(E1291,2)="DH",1,IF(LEFT(E1291,2)="CA",2,IF(LEFT(E1291,2)="1B",3,IF(LEFT(E1291,2)="2B",4,IF(LEFT(E1291,2)="3B",5,IF(LEFT(E1291,2)="SS",6,IF(LEFT(E1291,2)="LF",7,IF(LEFT(E1291,2)="CF",8,IF(LEFT(E1291,2)="RF",9,IF(LEFT(E1291,2)="SP",10,IF(LEFT(E1291,2)="RP",11,12)))))))))))</f>
        <v>11</v>
      </c>
      <c r="I1291" s="53">
        <f>IF($G1291="NC","NC",IF(OR(LEFT(E1291,2)="RP",LEFT(E1291,2)="SP"),ROUNDDOWN($G1291*1.05,0)+IF($G1291*1.05-ROUNDDOWN($G1291*1.05,0)&gt;=2/3,2/3,IF($G1291*1.05-ROUNDDOWN($G1291*1.05,0)&gt;=1/3,1/3,0)),ROUNDDOWN($G1291*1.05,0)))</f>
        <v>6.666666666666667</v>
      </c>
      <c r="J1291" s="56"/>
      <c r="K1291" s="49"/>
      <c r="L1291" s="50"/>
      <c r="O1291" s="46" t="str">
        <f>D1291</f>
        <v>SEA/NYN</v>
      </c>
      <c r="P1291" s="46" t="s">
        <v>483</v>
      </c>
    </row>
    <row r="1292" spans="1:16" x14ac:dyDescent="0.2">
      <c r="A1292" s="55"/>
      <c r="B1292" s="78">
        <v>20198</v>
      </c>
      <c r="C1292" s="13" t="s">
        <v>1209</v>
      </c>
      <c r="D1292" s="82" t="s">
        <v>69</v>
      </c>
      <c r="E1292" s="47" t="s">
        <v>15</v>
      </c>
      <c r="F1292" s="13">
        <v>0</v>
      </c>
      <c r="G1292" s="70">
        <v>10.66</v>
      </c>
      <c r="H1292" s="51">
        <f>IF(LEFT(E1292,2)="DH",1,IF(LEFT(E1292,2)="CA",2,IF(LEFT(E1292,2)="1B",3,IF(LEFT(E1292,2)="2B",4,IF(LEFT(E1292,2)="3B",5,IF(LEFT(E1292,2)="SS",6,IF(LEFT(E1292,2)="LF",7,IF(LEFT(E1292,2)="CF",8,IF(LEFT(E1292,2)="RF",9,IF(LEFT(E1292,2)="SP",10,IF(LEFT(E1292,2)="RP",11,12)))))))))))</f>
        <v>11</v>
      </c>
      <c r="I1292" s="53">
        <f>IF($G1292="NC","NC",IF(OR(LEFT(E1292,2)="RP",LEFT(E1292,2)="SP"),ROUNDDOWN($G1292*1.05,0)+IF($G1292*1.05-ROUNDDOWN($G1292*1.05,0)&gt;=2/3,2/3,IF($G1292*1.05-ROUNDDOWN($G1292*1.05,0)&gt;=1/3,1/3,0)),ROUNDDOWN($G1292*1.05,0)))</f>
        <v>11</v>
      </c>
      <c r="J1292" s="56"/>
      <c r="K1292" s="48"/>
      <c r="L1292" s="50"/>
      <c r="O1292" s="46" t="str">
        <f>D1292</f>
        <v>OAA</v>
      </c>
    </row>
    <row r="1293" spans="1:16" x14ac:dyDescent="0.2">
      <c r="A1293" s="55"/>
      <c r="B1293" s="78">
        <v>20203</v>
      </c>
      <c r="C1293" s="13" t="s">
        <v>1211</v>
      </c>
      <c r="D1293" s="82" t="s">
        <v>68</v>
      </c>
      <c r="E1293" s="47" t="s">
        <v>15</v>
      </c>
      <c r="F1293" s="13">
        <v>0</v>
      </c>
      <c r="G1293" s="70">
        <v>7.33</v>
      </c>
      <c r="H1293" s="51">
        <f>IF(LEFT(E1293,2)="DH",1,IF(LEFT(E1293,2)="CA",2,IF(LEFT(E1293,2)="1B",3,IF(LEFT(E1293,2)="2B",4,IF(LEFT(E1293,2)="3B",5,IF(LEFT(E1293,2)="SS",6,IF(LEFT(E1293,2)="LF",7,IF(LEFT(E1293,2)="CF",8,IF(LEFT(E1293,2)="RF",9,IF(LEFT(E1293,2)="SP",10,IF(LEFT(E1293,2)="RP",11,12)))))))))))</f>
        <v>11</v>
      </c>
      <c r="I1293" s="53">
        <f>IF($G1293="NC","NC",IF(OR(LEFT(E1293,2)="RP",LEFT(E1293,2)="SP"),ROUNDDOWN($G1293*1.05,0)+IF($G1293*1.05-ROUNDDOWN($G1293*1.05,0)&gt;=2/3,2/3,IF($G1293*1.05-ROUNDDOWN($G1293*1.05,0)&gt;=1/3,1/3,0)),ROUNDDOWN($G1293*1.05,0)))</f>
        <v>7.666666666666667</v>
      </c>
      <c r="J1293" s="56"/>
      <c r="K1293" s="48"/>
      <c r="L1293" s="50"/>
      <c r="O1293" s="46" t="str">
        <f>D1293</f>
        <v>CHN</v>
      </c>
    </row>
    <row r="1294" spans="1:16" x14ac:dyDescent="0.2">
      <c r="A1294" s="55"/>
      <c r="B1294" s="78">
        <v>20298</v>
      </c>
      <c r="C1294" s="13" t="s">
        <v>1217</v>
      </c>
      <c r="D1294" s="82" t="s">
        <v>18</v>
      </c>
      <c r="E1294" s="47" t="s">
        <v>15</v>
      </c>
      <c r="F1294" s="13">
        <v>0</v>
      </c>
      <c r="G1294" s="70">
        <v>1.33</v>
      </c>
      <c r="H1294" s="51">
        <f>IF(LEFT(E1294,2)="DH",1,IF(LEFT(E1294,2)="CA",2,IF(LEFT(E1294,2)="1B",3,IF(LEFT(E1294,2)="2B",4,IF(LEFT(E1294,2)="3B",5,IF(LEFT(E1294,2)="SS",6,IF(LEFT(E1294,2)="LF",7,IF(LEFT(E1294,2)="CF",8,IF(LEFT(E1294,2)="RF",9,IF(LEFT(E1294,2)="SP",10,IF(LEFT(E1294,2)="RP",11,12)))))))))))</f>
        <v>11</v>
      </c>
      <c r="I1294" s="53">
        <f>IF($G1294="NC","NC",IF(OR(LEFT(E1294,2)="RP",LEFT(E1294,2)="SP"),ROUNDDOWN($G1294*1.05,0)+IF($G1294*1.05-ROUNDDOWN($G1294*1.05,0)&gt;=2/3,2/3,IF($G1294*1.05-ROUNDDOWN($G1294*1.05,0)&gt;=1/3,1/3,0)),ROUNDDOWN($G1294*1.05,0)))</f>
        <v>1.3333333333333333</v>
      </c>
      <c r="J1294" s="56"/>
      <c r="K1294" s="48"/>
      <c r="L1294" s="50"/>
      <c r="O1294" s="46" t="str">
        <f>D1294</f>
        <v>SEA</v>
      </c>
    </row>
    <row r="1295" spans="1:16" x14ac:dyDescent="0.2">
      <c r="A1295" s="55"/>
      <c r="B1295" s="78">
        <v>20333</v>
      </c>
      <c r="C1295" s="13" t="s">
        <v>1222</v>
      </c>
      <c r="D1295" s="82" t="s">
        <v>19</v>
      </c>
      <c r="E1295" s="47" t="s">
        <v>15</v>
      </c>
      <c r="F1295" s="13">
        <v>0</v>
      </c>
      <c r="G1295" s="70">
        <v>2</v>
      </c>
      <c r="H1295" s="47">
        <f>IF(LEFT(E1295,2)="DH",1,IF(LEFT(E1295,2)="CA",2,IF(LEFT(E1295,2)="1B",3,IF(LEFT(E1295,2)="2B",4,IF(LEFT(E1295,2)="3B",5,IF(LEFT(E1295,2)="SS",6,IF(LEFT(E1295,2)="LF",7,IF(LEFT(E1295,2)="CF",8,IF(LEFT(E1295,2)="RF",9,IF(LEFT(E1295,2)="SP",10,IF(LEFT(E1295,2)="RP",11,12)))))))))))</f>
        <v>11</v>
      </c>
      <c r="I1295" s="53">
        <f>IF($G1295="NC","NC",IF(OR(LEFT(E1295,2)="RP",LEFT(E1295,2)="SP"),ROUNDDOWN($G1295*1.05,0)+IF($G1295*1.05-ROUNDDOWN($G1295*1.05,0)&gt;=2/3,2/3,IF($G1295*1.05-ROUNDDOWN($G1295*1.05,0)&gt;=1/3,1/3,0)),ROUNDDOWN($G1295*1.05,0)))</f>
        <v>2</v>
      </c>
      <c r="J1295" s="56"/>
      <c r="K1295" s="49"/>
      <c r="L1295" s="50"/>
      <c r="O1295" s="46" t="str">
        <f>D1295</f>
        <v>SLN</v>
      </c>
    </row>
    <row r="1296" spans="1:16" x14ac:dyDescent="0.2">
      <c r="A1296" s="44"/>
      <c r="B1296" s="78">
        <v>20379</v>
      </c>
      <c r="C1296" s="13" t="s">
        <v>1231</v>
      </c>
      <c r="D1296" s="76" t="str">
        <f>P1296</f>
        <v>NYN/MMN</v>
      </c>
      <c r="E1296" s="47" t="s">
        <v>15</v>
      </c>
      <c r="F1296" s="13">
        <v>0</v>
      </c>
      <c r="G1296" s="70">
        <v>12</v>
      </c>
      <c r="H1296" s="51">
        <f>IF(LEFT(E1296,2)="DH",1,IF(LEFT(E1296,2)="CA",2,IF(LEFT(E1296,2)="1B",3,IF(LEFT(E1296,2)="2B",4,IF(LEFT(E1296,2)="3B",5,IF(LEFT(E1296,2)="SS",6,IF(LEFT(E1296,2)="LF",7,IF(LEFT(E1296,2)="CF",8,IF(LEFT(E1296,2)="RF",9,IF(LEFT(E1296,2)="SP",10,IF(LEFT(E1296,2)="RP",11,12)))))))))))</f>
        <v>11</v>
      </c>
      <c r="I1296" s="53">
        <f>IF($G1296="NC","NC",IF(OR(LEFT(E1296,2)="RP",LEFT(E1296,2)="SP"),ROUNDDOWN($G1296*1.05,0)+IF($G1296*1.05-ROUNDDOWN($G1296*1.05,0)&gt;=2/3,2/3,IF($G1296*1.05-ROUNDDOWN($G1296*1.05,0)&gt;=1/3,1/3,0)),ROUNDDOWN($G1296*1.05,0)))</f>
        <v>12.333333333333334</v>
      </c>
      <c r="J1296" s="56"/>
      <c r="K1296" s="48"/>
      <c r="L1296" s="50"/>
      <c r="O1296" s="46" t="str">
        <f>D1296</f>
        <v>NYN/MMN</v>
      </c>
      <c r="P1296" s="46" t="s">
        <v>509</v>
      </c>
    </row>
    <row r="1297" spans="1:16" x14ac:dyDescent="0.2">
      <c r="A1297" s="44"/>
      <c r="B1297" s="78">
        <v>20422</v>
      </c>
      <c r="C1297" s="13" t="s">
        <v>1235</v>
      </c>
      <c r="D1297" s="82" t="s">
        <v>25</v>
      </c>
      <c r="E1297" s="47" t="s">
        <v>15</v>
      </c>
      <c r="F1297" s="13">
        <v>0</v>
      </c>
      <c r="G1297" s="70">
        <v>4</v>
      </c>
      <c r="H1297" s="51">
        <f>IF(LEFT(E1297,2)="DH",1,IF(LEFT(E1297,2)="CA",2,IF(LEFT(E1297,2)="1B",3,IF(LEFT(E1297,2)="2B",4,IF(LEFT(E1297,2)="3B",5,IF(LEFT(E1297,2)="SS",6,IF(LEFT(E1297,2)="LF",7,IF(LEFT(E1297,2)="CF",8,IF(LEFT(E1297,2)="RF",9,IF(LEFT(E1297,2)="SP",10,IF(LEFT(E1297,2)="RP",11,12)))))))))))</f>
        <v>11</v>
      </c>
      <c r="I1297" s="53">
        <f>IF($G1297="NC","NC",IF(OR(LEFT(E1297,2)="RP",LEFT(E1297,2)="SP"),ROUNDDOWN($G1297*1.05,0)+IF($G1297*1.05-ROUNDDOWN($G1297*1.05,0)&gt;=2/3,2/3,IF($G1297*1.05-ROUNDDOWN($G1297*1.05,0)&gt;=1/3,1/3,0)),ROUNDDOWN($G1297*1.05,0)))</f>
        <v>4</v>
      </c>
      <c r="J1297" s="56"/>
      <c r="K1297" s="48"/>
      <c r="L1297" s="50"/>
      <c r="O1297" s="46" t="str">
        <f>D1297</f>
        <v>BOA</v>
      </c>
    </row>
    <row r="1298" spans="1:16" x14ac:dyDescent="0.2">
      <c r="A1298" s="44"/>
      <c r="B1298" s="78">
        <v>20515</v>
      </c>
      <c r="C1298" s="13" t="s">
        <v>1244</v>
      </c>
      <c r="D1298" s="82" t="s">
        <v>65</v>
      </c>
      <c r="E1298" s="47" t="s">
        <v>15</v>
      </c>
      <c r="F1298" s="13">
        <v>0</v>
      </c>
      <c r="G1298" s="70">
        <v>2</v>
      </c>
      <c r="H1298" s="51">
        <f>IF(LEFT(E1298,2)="DH",1,IF(LEFT(E1298,2)="CA",2,IF(LEFT(E1298,2)="1B",3,IF(LEFT(E1298,2)="2B",4,IF(LEFT(E1298,2)="3B",5,IF(LEFT(E1298,2)="SS",6,IF(LEFT(E1298,2)="LF",7,IF(LEFT(E1298,2)="CF",8,IF(LEFT(E1298,2)="RF",9,IF(LEFT(E1298,2)="SP",10,IF(LEFT(E1298,2)="RP",11,12)))))))))))</f>
        <v>11</v>
      </c>
      <c r="I1298" s="53">
        <f>IF($G1298="NC","NC",IF(OR(LEFT(E1298,2)="RP",LEFT(E1298,2)="SP"),ROUNDDOWN($G1298*1.05,0)+IF($G1298*1.05-ROUNDDOWN($G1298*1.05,0)&gt;=2/3,2/3,IF($G1298*1.05-ROUNDDOWN($G1298*1.05,0)&gt;=1/3,1/3,0)),ROUNDDOWN($G1298*1.05,0)))</f>
        <v>2</v>
      </c>
      <c r="J1298" s="56"/>
      <c r="K1298" s="48"/>
      <c r="L1298" s="50"/>
      <c r="O1298" s="46" t="str">
        <f>D1298</f>
        <v>ARN</v>
      </c>
    </row>
    <row r="1299" spans="1:16" x14ac:dyDescent="0.2">
      <c r="A1299" s="44"/>
      <c r="B1299" s="78">
        <v>20517</v>
      </c>
      <c r="C1299" s="13" t="s">
        <v>1245</v>
      </c>
      <c r="D1299" s="82" t="s">
        <v>120</v>
      </c>
      <c r="E1299" s="47" t="s">
        <v>15</v>
      </c>
      <c r="F1299" s="13">
        <v>0</v>
      </c>
      <c r="G1299" s="70">
        <v>16.329999999999998</v>
      </c>
      <c r="H1299" s="47">
        <f>IF(LEFT(E1299,2)="DH",1,IF(LEFT(E1299,2)="CA",2,IF(LEFT(E1299,2)="1B",3,IF(LEFT(E1299,2)="2B",4,IF(LEFT(E1299,2)="3B",5,IF(LEFT(E1299,2)="SS",6,IF(LEFT(E1299,2)="LF",7,IF(LEFT(E1299,2)="CF",8,IF(LEFT(E1299,2)="RF",9,IF(LEFT(E1299,2)="SP",10,IF(LEFT(E1299,2)="RP",11,12)))))))))))</f>
        <v>11</v>
      </c>
      <c r="I1299" s="53">
        <f>IF($G1299="NC","NC",IF(OR(LEFT(E1299,2)="RP",LEFT(E1299,2)="SP"),ROUNDDOWN($G1299*1.05,0)+IF($G1299*1.05-ROUNDDOWN($G1299*1.05,0)&gt;=2/3,2/3,IF($G1299*1.05-ROUNDDOWN($G1299*1.05,0)&gt;=1/3,1/3,0)),ROUNDDOWN($G1299*1.05,0)))</f>
        <v>17</v>
      </c>
      <c r="J1299" s="56"/>
      <c r="K1299" s="48"/>
      <c r="L1299" s="50"/>
      <c r="O1299" s="46" t="str">
        <f>D1299</f>
        <v>TOA</v>
      </c>
    </row>
    <row r="1300" spans="1:16" x14ac:dyDescent="0.2">
      <c r="A1300" s="44"/>
      <c r="B1300" s="78">
        <v>20827</v>
      </c>
      <c r="C1300" s="13" t="s">
        <v>1263</v>
      </c>
      <c r="D1300" s="76" t="str">
        <f>P1300</f>
        <v>ATN/MMN</v>
      </c>
      <c r="E1300" s="47" t="s">
        <v>15</v>
      </c>
      <c r="F1300" s="13">
        <v>0</v>
      </c>
      <c r="G1300" s="70">
        <v>18</v>
      </c>
      <c r="H1300" s="51">
        <f>IF(LEFT(E1300,2)="DH",1,IF(LEFT(E1300,2)="CA",2,IF(LEFT(E1300,2)="1B",3,IF(LEFT(E1300,2)="2B",4,IF(LEFT(E1300,2)="3B",5,IF(LEFT(E1300,2)="SS",6,IF(LEFT(E1300,2)="LF",7,IF(LEFT(E1300,2)="CF",8,IF(LEFT(E1300,2)="RF",9,IF(LEFT(E1300,2)="SP",10,IF(LEFT(E1300,2)="RP",11,12)))))))))))</f>
        <v>11</v>
      </c>
      <c r="I1300" s="53">
        <f>IF($G1300="NC","NC",IF(OR(LEFT(E1300,2)="RP",LEFT(E1300,2)="SP"),ROUNDDOWN($G1300*1.05,0)+IF($G1300*1.05-ROUNDDOWN($G1300*1.05,0)&gt;=2/3,2/3,IF($G1300*1.05-ROUNDDOWN($G1300*1.05,0)&gt;=1/3,1/3,0)),ROUNDDOWN($G1300*1.05,0)))</f>
        <v>18.666666666666668</v>
      </c>
      <c r="J1300" s="56"/>
      <c r="K1300" s="48"/>
      <c r="L1300" s="50"/>
      <c r="O1300" s="46" t="str">
        <f>D1300</f>
        <v>ATN/MMN</v>
      </c>
      <c r="P1300" s="46" t="s">
        <v>460</v>
      </c>
    </row>
    <row r="1301" spans="1:16" x14ac:dyDescent="0.2">
      <c r="A1301" s="44"/>
      <c r="B1301" s="78">
        <v>20962</v>
      </c>
      <c r="C1301" s="13" t="s">
        <v>1264</v>
      </c>
      <c r="D1301" s="76" t="str">
        <f>P1301</f>
        <v>MLN/BAA</v>
      </c>
      <c r="E1301" s="47" t="s">
        <v>528</v>
      </c>
      <c r="F1301" s="13">
        <v>2</v>
      </c>
      <c r="G1301" s="70">
        <v>19.66</v>
      </c>
      <c r="H1301" s="51">
        <f>IF(LEFT(E1301,2)="DH",1,IF(LEFT(E1301,2)="CA",2,IF(LEFT(E1301,2)="1B",3,IF(LEFT(E1301,2)="2B",4,IF(LEFT(E1301,2)="3B",5,IF(LEFT(E1301,2)="SS",6,IF(LEFT(E1301,2)="LF",7,IF(LEFT(E1301,2)="CF",8,IF(LEFT(E1301,2)="RF",9,IF(LEFT(E1301,2)="SP",10,IF(LEFT(E1301,2)="RP",11,12)))))))))))</f>
        <v>11</v>
      </c>
      <c r="I1301" s="53">
        <f>IF($G1301="NC","NC",IF(OR(LEFT(E1301,2)="RP",LEFT(E1301,2)="SP"),ROUNDDOWN($G1301*1.05,0)+IF($G1301*1.05-ROUNDDOWN($G1301*1.05,0)&gt;=2/3,2/3,IF($G1301*1.05-ROUNDDOWN($G1301*1.05,0)&gt;=1/3,1/3,0)),ROUNDDOWN($G1301*1.05,0)))</f>
        <v>20.333333333333332</v>
      </c>
      <c r="J1301" s="56"/>
      <c r="K1301" s="48"/>
      <c r="L1301" s="50"/>
      <c r="O1301" s="46" t="str">
        <f>D1301</f>
        <v>MLN/BAA</v>
      </c>
      <c r="P1301" s="46" t="s">
        <v>408</v>
      </c>
    </row>
    <row r="1302" spans="1:16" x14ac:dyDescent="0.2">
      <c r="A1302" s="44"/>
      <c r="B1302" s="78">
        <v>21045</v>
      </c>
      <c r="C1302" s="13" t="s">
        <v>1270</v>
      </c>
      <c r="D1302" s="82" t="s">
        <v>140</v>
      </c>
      <c r="E1302" s="47" t="s">
        <v>15</v>
      </c>
      <c r="F1302" s="13">
        <v>0</v>
      </c>
      <c r="G1302" s="70">
        <v>6.66</v>
      </c>
      <c r="H1302" s="51">
        <f>IF(LEFT(E1302,2)="DH",1,IF(LEFT(E1302,2)="CA",2,IF(LEFT(E1302,2)="1B",3,IF(LEFT(E1302,2)="2B",4,IF(LEFT(E1302,2)="3B",5,IF(LEFT(E1302,2)="SS",6,IF(LEFT(E1302,2)="LF",7,IF(LEFT(E1302,2)="CF",8,IF(LEFT(E1302,2)="RF",9,IF(LEFT(E1302,2)="SP",10,IF(LEFT(E1302,2)="RP",11,12)))))))))))</f>
        <v>11</v>
      </c>
      <c r="I1302" s="53">
        <f>IF($G1302="NC","NC",IF(OR(LEFT(E1302,2)="RP",LEFT(E1302,2)="SP"),ROUNDDOWN($G1302*1.05,0)+IF($G1302*1.05-ROUNDDOWN($G1302*1.05,0)&gt;=2/3,2/3,IF($G1302*1.05-ROUNDDOWN($G1302*1.05,0)&gt;=1/3,1/3,0)),ROUNDDOWN($G1302*1.05,0)))</f>
        <v>6.666666666666667</v>
      </c>
      <c r="J1302" s="56"/>
      <c r="K1302" s="48"/>
      <c r="L1302" s="50"/>
      <c r="O1302" s="46" t="str">
        <f>D1302</f>
        <v>MMN</v>
      </c>
    </row>
    <row r="1303" spans="1:16" x14ac:dyDescent="0.2">
      <c r="A1303" s="44"/>
      <c r="B1303" s="78">
        <v>21101</v>
      </c>
      <c r="C1303" s="13" t="s">
        <v>1272</v>
      </c>
      <c r="D1303" s="82" t="s">
        <v>5</v>
      </c>
      <c r="E1303" s="47" t="s">
        <v>15</v>
      </c>
      <c r="F1303" s="13">
        <v>0</v>
      </c>
      <c r="G1303" s="70">
        <v>16.66</v>
      </c>
      <c r="H1303" s="51">
        <f>IF(LEFT(E1303,2)="DH",1,IF(LEFT(E1303,2)="CA",2,IF(LEFT(E1303,2)="1B",3,IF(LEFT(E1303,2)="2B",4,IF(LEFT(E1303,2)="3B",5,IF(LEFT(E1303,2)="SS",6,IF(LEFT(E1303,2)="LF",7,IF(LEFT(E1303,2)="CF",8,IF(LEFT(E1303,2)="RF",9,IF(LEFT(E1303,2)="SP",10,IF(LEFT(E1303,2)="RP",11,12)))))))))))</f>
        <v>11</v>
      </c>
      <c r="I1303" s="53">
        <f>IF($G1303="NC","NC",IF(OR(LEFT(E1303,2)="RP",LEFT(E1303,2)="SP"),ROUNDDOWN($G1303*1.05,0)+IF($G1303*1.05-ROUNDDOWN($G1303*1.05,0)&gt;=2/3,2/3,IF($G1303*1.05-ROUNDDOWN($G1303*1.05,0)&gt;=1/3,1/3,0)),ROUNDDOWN($G1303*1.05,0)))</f>
        <v>17.333333333333332</v>
      </c>
      <c r="J1303" s="56"/>
      <c r="K1303" s="48"/>
      <c r="L1303" s="50"/>
      <c r="O1303" s="46" t="str">
        <f>D1303</f>
        <v>PIN</v>
      </c>
    </row>
    <row r="1304" spans="1:16" x14ac:dyDescent="0.2">
      <c r="A1304" s="55"/>
      <c r="B1304" s="78">
        <v>21131</v>
      </c>
      <c r="C1304" s="13" t="s">
        <v>1273</v>
      </c>
      <c r="D1304" s="82" t="s">
        <v>23</v>
      </c>
      <c r="E1304" s="47" t="s">
        <v>15</v>
      </c>
      <c r="F1304" s="13">
        <v>0</v>
      </c>
      <c r="G1304" s="70">
        <v>3</v>
      </c>
      <c r="H1304" s="51">
        <f>IF(LEFT(E1304,2)="DH",1,IF(LEFT(E1304,2)="CA",2,IF(LEFT(E1304,2)="1B",3,IF(LEFT(E1304,2)="2B",4,IF(LEFT(E1304,2)="3B",5,IF(LEFT(E1304,2)="SS",6,IF(LEFT(E1304,2)="LF",7,IF(LEFT(E1304,2)="CF",8,IF(LEFT(E1304,2)="RF",9,IF(LEFT(E1304,2)="SP",10,IF(LEFT(E1304,2)="RP",11,12)))))))))))</f>
        <v>11</v>
      </c>
      <c r="I1304" s="53">
        <f>IF($G1304="NC","NC",IF(OR(LEFT(E1304,2)="RP",LEFT(E1304,2)="SP"),ROUNDDOWN($G1304*1.05,0)+IF($G1304*1.05-ROUNDDOWN($G1304*1.05,0)&gt;=2/3,2/3,IF($G1304*1.05-ROUNDDOWN($G1304*1.05,0)&gt;=1/3,1/3,0)),ROUNDDOWN($G1304*1.05,0)))</f>
        <v>3</v>
      </c>
      <c r="J1304" s="56"/>
      <c r="K1304" s="48"/>
      <c r="L1304" s="50"/>
      <c r="O1304" s="46" t="str">
        <f>D1304</f>
        <v>BAA</v>
      </c>
    </row>
    <row r="1305" spans="1:16" x14ac:dyDescent="0.2">
      <c r="A1305" s="55"/>
      <c r="B1305" s="78">
        <v>21132</v>
      </c>
      <c r="C1305" s="13" t="s">
        <v>1274</v>
      </c>
      <c r="D1305" s="76" t="str">
        <f>P1305</f>
        <v>CIN/LAD/ATN</v>
      </c>
      <c r="E1305" s="47" t="s">
        <v>15</v>
      </c>
      <c r="F1305" s="13">
        <v>0</v>
      </c>
      <c r="G1305" s="70">
        <v>17.66</v>
      </c>
      <c r="H1305" s="47">
        <f>IF(LEFT(E1305,2)="DH",1,IF(LEFT(E1305,2)="CA",2,IF(LEFT(E1305,2)="1B",3,IF(LEFT(E1305,2)="2B",4,IF(LEFT(E1305,2)="3B",5,IF(LEFT(E1305,2)="SS",6,IF(LEFT(E1305,2)="LF",7,IF(LEFT(E1305,2)="CF",8,IF(LEFT(E1305,2)="RF",9,IF(LEFT(E1305,2)="SP",10,IF(LEFT(E1305,2)="RP",11,12)))))))))))</f>
        <v>11</v>
      </c>
      <c r="I1305" s="53">
        <f>IF($G1305="NC","NC",IF(OR(LEFT(E1305,2)="RP",LEFT(E1305,2)="SP"),ROUNDDOWN($G1305*1.05,0)+IF($G1305*1.05-ROUNDDOWN($G1305*1.05,0)&gt;=2/3,2/3,IF($G1305*1.05-ROUNDDOWN($G1305*1.05,0)&gt;=1/3,1/3,0)),ROUNDDOWN($G1305*1.05,0)))</f>
        <v>18.333333333333332</v>
      </c>
      <c r="J1305" s="56"/>
      <c r="K1305" s="49"/>
      <c r="L1305" s="50"/>
      <c r="O1305" s="46" t="str">
        <f>D1305</f>
        <v>CIN/LAD/ATN</v>
      </c>
      <c r="P1305" s="46" t="s">
        <v>354</v>
      </c>
    </row>
    <row r="1306" spans="1:16" x14ac:dyDescent="0.2">
      <c r="A1306" s="44"/>
      <c r="B1306" s="78">
        <v>21189</v>
      </c>
      <c r="C1306" s="13" t="s">
        <v>1275</v>
      </c>
      <c r="D1306" s="76" t="str">
        <f>P1306</f>
        <v>CHN/MNA</v>
      </c>
      <c r="E1306" s="47" t="s">
        <v>15</v>
      </c>
      <c r="F1306" s="13">
        <v>0</v>
      </c>
      <c r="G1306" s="70">
        <v>18</v>
      </c>
      <c r="H1306" s="47">
        <f>IF(LEFT(E1306,2)="DH",1,IF(LEFT(E1306,2)="CA",2,IF(LEFT(E1306,2)="1B",3,IF(LEFT(E1306,2)="2B",4,IF(LEFT(E1306,2)="3B",5,IF(LEFT(E1306,2)="SS",6,IF(LEFT(E1306,2)="LF",7,IF(LEFT(E1306,2)="CF",8,IF(LEFT(E1306,2)="RF",9,IF(LEFT(E1306,2)="SP",10,IF(LEFT(E1306,2)="RP",11,12)))))))))))</f>
        <v>11</v>
      </c>
      <c r="I1306" s="53">
        <f>IF($G1306="NC","NC",IF(OR(LEFT(E1306,2)="RP",LEFT(E1306,2)="SP"),ROUNDDOWN($G1306*1.05,0)+IF($G1306*1.05-ROUNDDOWN($G1306*1.05,0)&gt;=2/3,2/3,IF($G1306*1.05-ROUNDDOWN($G1306*1.05,0)&gt;=1/3,1/3,0)),ROUNDDOWN($G1306*1.05,0)))</f>
        <v>18.666666666666668</v>
      </c>
      <c r="J1306" s="56"/>
      <c r="K1306" s="49"/>
      <c r="L1306" s="50"/>
      <c r="O1306" s="46" t="str">
        <f>D1306</f>
        <v>CHN/MNA</v>
      </c>
      <c r="P1306" s="46" t="s">
        <v>371</v>
      </c>
    </row>
    <row r="1307" spans="1:16" x14ac:dyDescent="0.2">
      <c r="A1307" s="44"/>
      <c r="B1307" s="78">
        <v>21212</v>
      </c>
      <c r="C1307" s="13" t="s">
        <v>1277</v>
      </c>
      <c r="D1307" s="82" t="s">
        <v>94</v>
      </c>
      <c r="E1307" s="47" t="s">
        <v>15</v>
      </c>
      <c r="F1307" s="13">
        <v>0</v>
      </c>
      <c r="G1307" s="70">
        <v>4</v>
      </c>
      <c r="H1307" s="51">
        <f>IF(LEFT(E1307,2)="DH",1,IF(LEFT(E1307,2)="CA",2,IF(LEFT(E1307,2)="1B",3,IF(LEFT(E1307,2)="2B",4,IF(LEFT(E1307,2)="3B",5,IF(LEFT(E1307,2)="SS",6,IF(LEFT(E1307,2)="LF",7,IF(LEFT(E1307,2)="CF",8,IF(LEFT(E1307,2)="RF",9,IF(LEFT(E1307,2)="SP",10,IF(LEFT(E1307,2)="RP",11,12)))))))))))</f>
        <v>11</v>
      </c>
      <c r="I1307" s="53">
        <f>IF($G1307="NC","NC",IF(OR(LEFT(E1307,2)="RP",LEFT(E1307,2)="SP"),ROUNDDOWN($G1307*1.05,0)+IF($G1307*1.05-ROUNDDOWN($G1307*1.05,0)&gt;=2/3,2/3,IF($G1307*1.05-ROUNDDOWN($G1307*1.05,0)&gt;=1/3,1/3,0)),ROUNDDOWN($G1307*1.05,0)))</f>
        <v>4</v>
      </c>
      <c r="J1307" s="56"/>
      <c r="K1307" s="48"/>
      <c r="L1307" s="50"/>
      <c r="O1307" s="46" t="str">
        <f>D1307</f>
        <v>HOA</v>
      </c>
    </row>
    <row r="1308" spans="1:16" x14ac:dyDescent="0.2">
      <c r="A1308" s="44"/>
      <c r="B1308" s="78">
        <v>21229</v>
      </c>
      <c r="C1308" s="13" t="s">
        <v>1279</v>
      </c>
      <c r="D1308" s="82" t="s">
        <v>122</v>
      </c>
      <c r="E1308" s="47" t="s">
        <v>15</v>
      </c>
      <c r="F1308" s="13">
        <v>0</v>
      </c>
      <c r="G1308" s="70">
        <v>13</v>
      </c>
      <c r="H1308" s="51">
        <f>IF(LEFT(E1308,2)="DH",1,IF(LEFT(E1308,2)="CA",2,IF(LEFT(E1308,2)="1B",3,IF(LEFT(E1308,2)="2B",4,IF(LEFT(E1308,2)="3B",5,IF(LEFT(E1308,2)="SS",6,IF(LEFT(E1308,2)="LF",7,IF(LEFT(E1308,2)="CF",8,IF(LEFT(E1308,2)="RF",9,IF(LEFT(E1308,2)="SP",10,IF(LEFT(E1308,2)="RP",11,12)))))))))))</f>
        <v>11</v>
      </c>
      <c r="I1308" s="53">
        <f>IF($G1308="NC","NC",IF(OR(LEFT(E1308,2)="RP",LEFT(E1308,2)="SP"),ROUNDDOWN($G1308*1.05,0)+IF($G1308*1.05-ROUNDDOWN($G1308*1.05,0)&gt;=2/3,2/3,IF($G1308*1.05-ROUNDDOWN($G1308*1.05,0)&gt;=1/3,1/3,0)),ROUNDDOWN($G1308*1.05,0)))</f>
        <v>13.333333333333334</v>
      </c>
      <c r="J1308" s="56"/>
      <c r="K1308" s="48"/>
      <c r="L1308" s="50"/>
      <c r="O1308" s="46" t="str">
        <f>D1308</f>
        <v>PHN</v>
      </c>
    </row>
    <row r="1309" spans="1:16" x14ac:dyDescent="0.2">
      <c r="A1309" s="44"/>
      <c r="B1309" s="78">
        <v>21238</v>
      </c>
      <c r="C1309" s="13" t="s">
        <v>1280</v>
      </c>
      <c r="D1309" s="82" t="s">
        <v>67</v>
      </c>
      <c r="E1309" s="47" t="s">
        <v>528</v>
      </c>
      <c r="F1309" s="13">
        <v>1</v>
      </c>
      <c r="G1309" s="70">
        <v>9.33</v>
      </c>
      <c r="H1309" s="51">
        <f>IF(LEFT(E1309,2)="DH",1,IF(LEFT(E1309,2)="CA",2,IF(LEFT(E1309,2)="1B",3,IF(LEFT(E1309,2)="2B",4,IF(LEFT(E1309,2)="3B",5,IF(LEFT(E1309,2)="SS",6,IF(LEFT(E1309,2)="LF",7,IF(LEFT(E1309,2)="CF",8,IF(LEFT(E1309,2)="RF",9,IF(LEFT(E1309,2)="SP",10,IF(LEFT(E1309,2)="RP",11,12)))))))))))</f>
        <v>11</v>
      </c>
      <c r="I1309" s="53">
        <f>IF($G1309="NC","NC",IF(OR(LEFT(E1309,2)="RP",LEFT(E1309,2)="SP"),ROUNDDOWN($G1309*1.05,0)+IF($G1309*1.05-ROUNDDOWN($G1309*1.05,0)&gt;=2/3,2/3,IF($G1309*1.05-ROUNDDOWN($G1309*1.05,0)&gt;=1/3,1/3,0)),ROUNDDOWN($G1309*1.05,0)))</f>
        <v>9.6666666666666661</v>
      </c>
      <c r="J1309" s="56"/>
      <c r="K1309" s="48"/>
      <c r="L1309" s="50"/>
      <c r="O1309" s="46" t="str">
        <f>D1309</f>
        <v>NYA</v>
      </c>
    </row>
    <row r="1310" spans="1:16" x14ac:dyDescent="0.2">
      <c r="A1310" s="44"/>
      <c r="B1310" s="78">
        <v>21290</v>
      </c>
      <c r="C1310" s="13" t="s">
        <v>1283</v>
      </c>
      <c r="D1310" s="82" t="s">
        <v>64</v>
      </c>
      <c r="E1310" s="47" t="s">
        <v>15</v>
      </c>
      <c r="F1310" s="13">
        <v>0</v>
      </c>
      <c r="G1310" s="70">
        <v>1</v>
      </c>
      <c r="H1310" s="47">
        <f>IF(LEFT(E1310,2)="DH",1,IF(LEFT(E1310,2)="CA",2,IF(LEFT(E1310,2)="1B",3,IF(LEFT(E1310,2)="2B",4,IF(LEFT(E1310,2)="3B",5,IF(LEFT(E1310,2)="SS",6,IF(LEFT(E1310,2)="LF",7,IF(LEFT(E1310,2)="CF",8,IF(LEFT(E1310,2)="RF",9,IF(LEFT(E1310,2)="SP",10,IF(LEFT(E1310,2)="RP",11,12)))))))))))</f>
        <v>11</v>
      </c>
      <c r="I1310" s="53">
        <f>IF($G1310="NC","NC",IF(OR(LEFT(E1310,2)="RP",LEFT(E1310,2)="SP"),ROUNDDOWN($G1310*1.05,0)+IF($G1310*1.05-ROUNDDOWN($G1310*1.05,0)&gt;=2/3,2/3,IF($G1310*1.05-ROUNDDOWN($G1310*1.05,0)&gt;=1/3,1/3,0)),ROUNDDOWN($G1310*1.05,0)))</f>
        <v>1</v>
      </c>
      <c r="J1310" s="56"/>
      <c r="K1310" s="49"/>
      <c r="L1310" s="50"/>
      <c r="O1310" s="46" t="str">
        <f>D1310</f>
        <v>CON</v>
      </c>
    </row>
    <row r="1311" spans="1:16" x14ac:dyDescent="0.2">
      <c r="A1311" s="44"/>
      <c r="B1311" s="78">
        <v>21453</v>
      </c>
      <c r="C1311" s="13" t="s">
        <v>1291</v>
      </c>
      <c r="D1311" s="82" t="s">
        <v>14</v>
      </c>
      <c r="E1311" s="47" t="s">
        <v>15</v>
      </c>
      <c r="F1311" s="13">
        <v>0</v>
      </c>
      <c r="G1311" s="70">
        <v>28.33</v>
      </c>
      <c r="H1311" s="51">
        <f>IF(LEFT(E1311,2)="DH",1,IF(LEFT(E1311,2)="CA",2,IF(LEFT(E1311,2)="1B",3,IF(LEFT(E1311,2)="2B",4,IF(LEFT(E1311,2)="3B",5,IF(LEFT(E1311,2)="SS",6,IF(LEFT(E1311,2)="LF",7,IF(LEFT(E1311,2)="CF",8,IF(LEFT(E1311,2)="RF",9,IF(LEFT(E1311,2)="SP",10,IF(LEFT(E1311,2)="RP",11,12)))))))))))</f>
        <v>11</v>
      </c>
      <c r="I1311" s="53">
        <f>IF($G1311="NC","NC",IF(OR(LEFT(E1311,2)="RP",LEFT(E1311,2)="SP"),ROUNDDOWN($G1311*1.05,0)+IF($G1311*1.05-ROUNDDOWN($G1311*1.05,0)&gt;=2/3,2/3,IF($G1311*1.05-ROUNDDOWN($G1311*1.05,0)&gt;=1/3,1/3,0)),ROUNDDOWN($G1311*1.05,0)))</f>
        <v>29.666666666666668</v>
      </c>
      <c r="J1311" s="56"/>
      <c r="K1311" s="48"/>
      <c r="L1311" s="50"/>
      <c r="O1311" s="46" t="str">
        <f>D1311</f>
        <v>WAN</v>
      </c>
    </row>
    <row r="1312" spans="1:16" x14ac:dyDescent="0.2">
      <c r="A1312" s="44"/>
      <c r="B1312" s="78">
        <v>21481</v>
      </c>
      <c r="C1312" s="13" t="s">
        <v>1296</v>
      </c>
      <c r="D1312" s="82" t="s">
        <v>121</v>
      </c>
      <c r="E1312" s="47" t="s">
        <v>528</v>
      </c>
      <c r="F1312" s="13">
        <v>1</v>
      </c>
      <c r="G1312" s="70">
        <v>15</v>
      </c>
      <c r="H1312" s="51">
        <f>IF(LEFT(E1312,2)="DH",1,IF(LEFT(E1312,2)="CA",2,IF(LEFT(E1312,2)="1B",3,IF(LEFT(E1312,2)="2B",4,IF(LEFT(E1312,2)="3B",5,IF(LEFT(E1312,2)="SS",6,IF(LEFT(E1312,2)="LF",7,IF(LEFT(E1312,2)="CF",8,IF(LEFT(E1312,2)="RF",9,IF(LEFT(E1312,2)="SP",10,IF(LEFT(E1312,2)="RP",11,12)))))))))))</f>
        <v>11</v>
      </c>
      <c r="I1312" s="53">
        <f>IF($G1312="NC","NC",IF(OR(LEFT(E1312,2)="RP",LEFT(E1312,2)="SP"),ROUNDDOWN($G1312*1.05,0)+IF($G1312*1.05-ROUNDDOWN($G1312*1.05,0)&gt;=2/3,2/3,IF($G1312*1.05-ROUNDDOWN($G1312*1.05,0)&gt;=1/3,1/3,0)),ROUNDDOWN($G1312*1.05,0)))</f>
        <v>15.666666666666666</v>
      </c>
      <c r="J1312" s="56"/>
      <c r="K1312" s="48"/>
      <c r="L1312" s="50"/>
      <c r="O1312" s="46" t="str">
        <f>D1312</f>
        <v>SFN</v>
      </c>
    </row>
    <row r="1313" spans="1:16" x14ac:dyDescent="0.2">
      <c r="A1313" s="44"/>
      <c r="B1313" s="78">
        <v>21546</v>
      </c>
      <c r="C1313" s="13" t="s">
        <v>1313</v>
      </c>
      <c r="D1313" s="82" t="s">
        <v>22</v>
      </c>
      <c r="E1313" s="47" t="s">
        <v>528</v>
      </c>
      <c r="F1313" s="13">
        <v>1</v>
      </c>
      <c r="G1313" s="70">
        <v>23.66</v>
      </c>
      <c r="H1313" s="51">
        <f>IF(LEFT(E1313,2)="DH",1,IF(LEFT(E1313,2)="CA",2,IF(LEFT(E1313,2)="1B",3,IF(LEFT(E1313,2)="2B",4,IF(LEFT(E1313,2)="3B",5,IF(LEFT(E1313,2)="SS",6,IF(LEFT(E1313,2)="LF",7,IF(LEFT(E1313,2)="CF",8,IF(LEFT(E1313,2)="RF",9,IF(LEFT(E1313,2)="SP",10,IF(LEFT(E1313,2)="RP",11,12)))))))))))</f>
        <v>11</v>
      </c>
      <c r="I1313" s="53">
        <f>IF($G1313="NC","NC",IF(OR(LEFT(E1313,2)="RP",LEFT(E1313,2)="SP"),ROUNDDOWN($G1313*1.05,0)+IF($G1313*1.05-ROUNDDOWN($G1313*1.05,0)&gt;=2/3,2/3,IF($G1313*1.05-ROUNDDOWN($G1313*1.05,0)&gt;=1/3,1/3,0)),ROUNDDOWN($G1313*1.05,0)))</f>
        <v>24.666666666666668</v>
      </c>
      <c r="J1313" s="56"/>
      <c r="K1313" s="48"/>
      <c r="L1313" s="50"/>
      <c r="O1313" s="46" t="str">
        <f>D1313</f>
        <v>NYN</v>
      </c>
    </row>
    <row r="1314" spans="1:16" x14ac:dyDescent="0.2">
      <c r="A1314" s="44"/>
      <c r="B1314" s="78">
        <v>21549</v>
      </c>
      <c r="C1314" s="13" t="s">
        <v>1315</v>
      </c>
      <c r="D1314" s="82" t="s">
        <v>18</v>
      </c>
      <c r="E1314" s="47" t="s">
        <v>15</v>
      </c>
      <c r="F1314" s="13">
        <v>0</v>
      </c>
      <c r="G1314" s="70">
        <v>17</v>
      </c>
      <c r="H1314" s="51">
        <f>IF(LEFT(E1314,2)="DH",1,IF(LEFT(E1314,2)="CA",2,IF(LEFT(E1314,2)="1B",3,IF(LEFT(E1314,2)="2B",4,IF(LEFT(E1314,2)="3B",5,IF(LEFT(E1314,2)="SS",6,IF(LEFT(E1314,2)="LF",7,IF(LEFT(E1314,2)="CF",8,IF(LEFT(E1314,2)="RF",9,IF(LEFT(E1314,2)="SP",10,IF(LEFT(E1314,2)="RP",11,12)))))))))))</f>
        <v>11</v>
      </c>
      <c r="I1314" s="53">
        <f>IF($G1314="NC","NC",IF(OR(LEFT(E1314,2)="RP",LEFT(E1314,2)="SP"),ROUNDDOWN($G1314*1.05,0)+IF($G1314*1.05-ROUNDDOWN($G1314*1.05,0)&gt;=2/3,2/3,IF($G1314*1.05-ROUNDDOWN($G1314*1.05,0)&gt;=1/3,1/3,0)),ROUNDDOWN($G1314*1.05,0)))</f>
        <v>17.666666666666668</v>
      </c>
      <c r="J1314" s="56"/>
      <c r="K1314" s="48"/>
      <c r="L1314" s="50"/>
      <c r="O1314" s="46" t="str">
        <f>D1314</f>
        <v>SEA</v>
      </c>
    </row>
    <row r="1315" spans="1:16" x14ac:dyDescent="0.2">
      <c r="A1315" s="44"/>
      <c r="B1315" s="78">
        <v>21652</v>
      </c>
      <c r="C1315" s="13" t="s">
        <v>1330</v>
      </c>
      <c r="D1315" s="76" t="str">
        <f>P1315</f>
        <v>MLN/CHA</v>
      </c>
      <c r="E1315" s="47" t="s">
        <v>528</v>
      </c>
      <c r="F1315" s="13">
        <v>1</v>
      </c>
      <c r="G1315" s="70">
        <v>9.33</v>
      </c>
      <c r="H1315" s="51">
        <f>IF(LEFT(E1315,2)="DH",1,IF(LEFT(E1315,2)="CA",2,IF(LEFT(E1315,2)="1B",3,IF(LEFT(E1315,2)="2B",4,IF(LEFT(E1315,2)="3B",5,IF(LEFT(E1315,2)="SS",6,IF(LEFT(E1315,2)="LF",7,IF(LEFT(E1315,2)="CF",8,IF(LEFT(E1315,2)="RF",9,IF(LEFT(E1315,2)="SP",10,IF(LEFT(E1315,2)="RP",11,12)))))))))))</f>
        <v>11</v>
      </c>
      <c r="I1315" s="53">
        <f>IF($G1315="NC","NC",IF(OR(LEFT(E1315,2)="RP",LEFT(E1315,2)="SP"),ROUNDDOWN($G1315*1.05,0)+IF($G1315*1.05-ROUNDDOWN($G1315*1.05,0)&gt;=2/3,2/3,IF($G1315*1.05-ROUNDDOWN($G1315*1.05,0)&gt;=1/3,1/3,0)),ROUNDDOWN($G1315*1.05,0)))</f>
        <v>9.6666666666666661</v>
      </c>
      <c r="J1315" s="56"/>
      <c r="K1315" s="48"/>
      <c r="L1315" s="50"/>
      <c r="O1315" s="46" t="str">
        <f>D1315</f>
        <v>MLN/CHA</v>
      </c>
      <c r="P1315" s="46" t="s">
        <v>373</v>
      </c>
    </row>
    <row r="1316" spans="1:16" x14ac:dyDescent="0.2">
      <c r="A1316" s="44"/>
      <c r="B1316" s="78">
        <v>21850</v>
      </c>
      <c r="C1316" s="13" t="s">
        <v>1346</v>
      </c>
      <c r="D1316" s="82" t="s">
        <v>14</v>
      </c>
      <c r="E1316" s="47" t="s">
        <v>15</v>
      </c>
      <c r="F1316" s="13">
        <v>0</v>
      </c>
      <c r="G1316" s="70">
        <v>10.66</v>
      </c>
      <c r="H1316" s="51">
        <f>IF(LEFT(E1316,2)="DH",1,IF(LEFT(E1316,2)="CA",2,IF(LEFT(E1316,2)="1B",3,IF(LEFT(E1316,2)="2B",4,IF(LEFT(E1316,2)="3B",5,IF(LEFT(E1316,2)="SS",6,IF(LEFT(E1316,2)="LF",7,IF(LEFT(E1316,2)="CF",8,IF(LEFT(E1316,2)="RF",9,IF(LEFT(E1316,2)="SP",10,IF(LEFT(E1316,2)="RP",11,12)))))))))))</f>
        <v>11</v>
      </c>
      <c r="I1316" s="53">
        <f>IF($G1316="NC","NC",IF(OR(LEFT(E1316,2)="RP",LEFT(E1316,2)="SP"),ROUNDDOWN($G1316*1.05,0)+IF($G1316*1.05-ROUNDDOWN($G1316*1.05,0)&gt;=2/3,2/3,IF($G1316*1.05-ROUNDDOWN($G1316*1.05,0)&gt;=1/3,1/3,0)),ROUNDDOWN($G1316*1.05,0)))</f>
        <v>11</v>
      </c>
      <c r="J1316" s="56"/>
      <c r="K1316" s="48"/>
      <c r="L1316" s="50"/>
      <c r="O1316" s="46" t="str">
        <f>D1316</f>
        <v>WAN</v>
      </c>
    </row>
    <row r="1317" spans="1:16" x14ac:dyDescent="0.2">
      <c r="A1317" s="55"/>
      <c r="B1317" s="78">
        <v>21894</v>
      </c>
      <c r="C1317" s="13" t="s">
        <v>1351</v>
      </c>
      <c r="D1317" s="82" t="s">
        <v>18</v>
      </c>
      <c r="E1317" s="58" t="s">
        <v>15</v>
      </c>
      <c r="F1317" s="13">
        <v>0</v>
      </c>
      <c r="G1317" s="70">
        <v>7</v>
      </c>
      <c r="H1317" s="47">
        <f>IF(LEFT(E1317,2)="DH",1,IF(LEFT(E1317,2)="CA",2,IF(LEFT(E1317,2)="1B",3,IF(LEFT(E1317,2)="2B",4,IF(LEFT(E1317,2)="3B",5,IF(LEFT(E1317,2)="SS",6,IF(LEFT(E1317,2)="LF",7,IF(LEFT(E1317,2)="CF",8,IF(LEFT(E1317,2)="RF",9,IF(LEFT(E1317,2)="SP",10,IF(LEFT(E1317,2)="RP",11,12)))))))))))</f>
        <v>11</v>
      </c>
      <c r="I1317" s="53">
        <f>IF($G1317="NC","NC",IF(OR(LEFT(E1317,2)="RP",LEFT(E1317,2)="SP"),ROUNDDOWN($G1317*1.05,0)+IF($G1317*1.05-ROUNDDOWN($G1317*1.05,0)&gt;=2/3,2/3,IF($G1317*1.05-ROUNDDOWN($G1317*1.05,0)&gt;=1/3,1/3,0)),ROUNDDOWN($G1317*1.05,0)))</f>
        <v>7.333333333333333</v>
      </c>
      <c r="J1317" s="56"/>
      <c r="K1317" s="48"/>
      <c r="L1317" s="50"/>
      <c r="O1317" s="46" t="str">
        <f>D1317</f>
        <v>SEA</v>
      </c>
    </row>
    <row r="1318" spans="1:16" x14ac:dyDescent="0.2">
      <c r="A1318" s="55"/>
      <c r="B1318" s="78">
        <v>21922</v>
      </c>
      <c r="C1318" s="13" t="s">
        <v>1353</v>
      </c>
      <c r="D1318" s="76" t="str">
        <f>P1318</f>
        <v>SEA/WAN</v>
      </c>
      <c r="E1318" s="47" t="s">
        <v>15</v>
      </c>
      <c r="F1318" s="13">
        <v>0</v>
      </c>
      <c r="G1318" s="70">
        <v>11</v>
      </c>
      <c r="H1318" s="51">
        <f>IF(LEFT(E1318,2)="DH",1,IF(LEFT(E1318,2)="CA",2,IF(LEFT(E1318,2)="1B",3,IF(LEFT(E1318,2)="2B",4,IF(LEFT(E1318,2)="3B",5,IF(LEFT(E1318,2)="SS",6,IF(LEFT(E1318,2)="LF",7,IF(LEFT(E1318,2)="CF",8,IF(LEFT(E1318,2)="RF",9,IF(LEFT(E1318,2)="SP",10,IF(LEFT(E1318,2)="RP",11,12)))))))))))</f>
        <v>11</v>
      </c>
      <c r="I1318" s="53">
        <f>IF($G1318="NC","NC",IF(OR(LEFT(E1318,2)="RP",LEFT(E1318,2)="SP"),ROUNDDOWN($G1318*1.05,0)+IF($G1318*1.05-ROUNDDOWN($G1318*1.05,0)&gt;=2/3,2/3,IF($G1318*1.05-ROUNDDOWN($G1318*1.05,0)&gt;=1/3,1/3,0)),ROUNDDOWN($G1318*1.05,0)))</f>
        <v>11.333333333333334</v>
      </c>
      <c r="J1318" s="56"/>
      <c r="K1318" s="48"/>
      <c r="L1318" s="50"/>
      <c r="O1318" s="46" t="str">
        <f>D1318</f>
        <v>SEA/WAN</v>
      </c>
      <c r="P1318" s="46" t="s">
        <v>494</v>
      </c>
    </row>
    <row r="1319" spans="1:16" x14ac:dyDescent="0.2">
      <c r="A1319" s="55"/>
      <c r="B1319" s="78">
        <v>21924</v>
      </c>
      <c r="C1319" s="13" t="s">
        <v>1354</v>
      </c>
      <c r="D1319" s="82" t="s">
        <v>65</v>
      </c>
      <c r="E1319" s="47" t="s">
        <v>15</v>
      </c>
      <c r="F1319" s="13">
        <v>0</v>
      </c>
      <c r="G1319" s="70">
        <v>34.33</v>
      </c>
      <c r="H1319" s="47">
        <f>IF(LEFT(E1319,2)="DH",1,IF(LEFT(E1319,2)="CA",2,IF(LEFT(E1319,2)="1B",3,IF(LEFT(E1319,2)="2B",4,IF(LEFT(E1319,2)="3B",5,IF(LEFT(E1319,2)="SS",6,IF(LEFT(E1319,2)="LF",7,IF(LEFT(E1319,2)="CF",8,IF(LEFT(E1319,2)="RF",9,IF(LEFT(E1319,2)="SP",10,IF(LEFT(E1319,2)="RP",11,12)))))))))))</f>
        <v>11</v>
      </c>
      <c r="I1319" s="53">
        <f>IF($G1319="NC","NC",IF(OR(LEFT(E1319,2)="RP",LEFT(E1319,2)="SP"),ROUNDDOWN($G1319*1.05,0)+IF($G1319*1.05-ROUNDDOWN($G1319*1.05,0)&gt;=2/3,2/3,IF($G1319*1.05-ROUNDDOWN($G1319*1.05,0)&gt;=1/3,1/3,0)),ROUNDDOWN($G1319*1.05,0)))</f>
        <v>36</v>
      </c>
      <c r="J1319" s="56"/>
      <c r="K1319" s="49"/>
      <c r="L1319" s="50"/>
      <c r="O1319" s="46" t="str">
        <f>D1319</f>
        <v>ARN</v>
      </c>
    </row>
    <row r="1320" spans="1:16" x14ac:dyDescent="0.2">
      <c r="A1320" s="44"/>
      <c r="B1320" s="78">
        <v>22051</v>
      </c>
      <c r="C1320" s="13" t="s">
        <v>1357</v>
      </c>
      <c r="D1320" s="82" t="s">
        <v>19</v>
      </c>
      <c r="E1320" s="47" t="s">
        <v>15</v>
      </c>
      <c r="F1320" s="13">
        <v>0</v>
      </c>
      <c r="G1320" s="70">
        <v>48.33</v>
      </c>
      <c r="H1320" s="51">
        <f>IF(LEFT(E1320,2)="DH",1,IF(LEFT(E1320,2)="CA",2,IF(LEFT(E1320,2)="1B",3,IF(LEFT(E1320,2)="2B",4,IF(LEFT(E1320,2)="3B",5,IF(LEFT(E1320,2)="SS",6,IF(LEFT(E1320,2)="LF",7,IF(LEFT(E1320,2)="CF",8,IF(LEFT(E1320,2)="RF",9,IF(LEFT(E1320,2)="SP",10,IF(LEFT(E1320,2)="RP",11,12)))))))))))</f>
        <v>11</v>
      </c>
      <c r="I1320" s="53">
        <f>IF($G1320="NC","NC",IF(OR(LEFT(E1320,2)="RP",LEFT(E1320,2)="SP"),ROUNDDOWN($G1320*1.05,0)+IF($G1320*1.05-ROUNDDOWN($G1320*1.05,0)&gt;=2/3,2/3,IF($G1320*1.05-ROUNDDOWN($G1320*1.05,0)&gt;=1/3,1/3,0)),ROUNDDOWN($G1320*1.05,0)))</f>
        <v>50.666666666666664</v>
      </c>
      <c r="J1320" s="56"/>
      <c r="K1320" s="48"/>
      <c r="L1320" s="50"/>
      <c r="O1320" s="46" t="str">
        <f>D1320</f>
        <v>SLN</v>
      </c>
    </row>
    <row r="1321" spans="1:16" x14ac:dyDescent="0.2">
      <c r="A1321" s="44"/>
      <c r="B1321" s="78">
        <v>22176</v>
      </c>
      <c r="C1321" s="13" t="s">
        <v>1364</v>
      </c>
      <c r="D1321" s="82" t="s">
        <v>139</v>
      </c>
      <c r="E1321" s="47" t="s">
        <v>15</v>
      </c>
      <c r="F1321" s="13">
        <v>0</v>
      </c>
      <c r="G1321" s="70">
        <v>14.66</v>
      </c>
      <c r="H1321" s="51">
        <f>IF(LEFT(E1321,2)="DH",1,IF(LEFT(E1321,2)="CA",2,IF(LEFT(E1321,2)="1B",3,IF(LEFT(E1321,2)="2B",4,IF(LEFT(E1321,2)="3B",5,IF(LEFT(E1321,2)="SS",6,IF(LEFT(E1321,2)="LF",7,IF(LEFT(E1321,2)="CF",8,IF(LEFT(E1321,2)="RF",9,IF(LEFT(E1321,2)="SP",10,IF(LEFT(E1321,2)="RP",11,12)))))))))))</f>
        <v>11</v>
      </c>
      <c r="I1321" s="53">
        <f>IF($G1321="NC","NC",IF(OR(LEFT(E1321,2)="RP",LEFT(E1321,2)="SP"),ROUNDDOWN($G1321*1.05,0)+IF($G1321*1.05-ROUNDDOWN($G1321*1.05,0)&gt;=2/3,2/3,IF($G1321*1.05-ROUNDDOWN($G1321*1.05,0)&gt;=1/3,1/3,0)),ROUNDDOWN($G1321*1.05,0)))</f>
        <v>15.333333333333334</v>
      </c>
      <c r="J1321" s="56"/>
      <c r="K1321" s="48"/>
      <c r="L1321" s="50"/>
      <c r="O1321" s="46" t="str">
        <f>D1321</f>
        <v>MLN</v>
      </c>
    </row>
    <row r="1322" spans="1:16" x14ac:dyDescent="0.2">
      <c r="A1322" s="55"/>
      <c r="B1322" s="78">
        <v>22200</v>
      </c>
      <c r="C1322" s="13" t="s">
        <v>1371</v>
      </c>
      <c r="D1322" s="82" t="s">
        <v>64</v>
      </c>
      <c r="E1322" s="47" t="s">
        <v>528</v>
      </c>
      <c r="F1322" s="13">
        <v>1</v>
      </c>
      <c r="G1322" s="70">
        <v>42.33</v>
      </c>
      <c r="H1322" s="47">
        <f>IF(LEFT(E1322,2)="DH",1,IF(LEFT(E1322,2)="CA",2,IF(LEFT(E1322,2)="1B",3,IF(LEFT(E1322,2)="2B",4,IF(LEFT(E1322,2)="3B",5,IF(LEFT(E1322,2)="SS",6,IF(LEFT(E1322,2)="LF",7,IF(LEFT(E1322,2)="CF",8,IF(LEFT(E1322,2)="RF",9,IF(LEFT(E1322,2)="SP",10,IF(LEFT(E1322,2)="RP",11,12)))))))))))</f>
        <v>11</v>
      </c>
      <c r="I1322" s="53">
        <f>IF($G1322="NC","NC",IF(OR(LEFT(E1322,2)="RP",LEFT(E1322,2)="SP"),ROUNDDOWN($G1322*1.05,0)+IF($G1322*1.05-ROUNDDOWN($G1322*1.05,0)&gt;=2/3,2/3,IF($G1322*1.05-ROUNDDOWN($G1322*1.05,0)&gt;=1/3,1/3,0)),ROUNDDOWN($G1322*1.05,0)))</f>
        <v>44.333333333333336</v>
      </c>
      <c r="J1322" s="56"/>
      <c r="K1322" s="48"/>
      <c r="L1322" s="50"/>
      <c r="O1322" s="46" t="str">
        <f>D1322</f>
        <v>CON</v>
      </c>
    </row>
    <row r="1323" spans="1:16" x14ac:dyDescent="0.2">
      <c r="A1323" s="55"/>
      <c r="B1323" s="78">
        <v>22253</v>
      </c>
      <c r="C1323" s="13" t="s">
        <v>1381</v>
      </c>
      <c r="D1323" s="82" t="s">
        <v>11</v>
      </c>
      <c r="E1323" s="47" t="s">
        <v>528</v>
      </c>
      <c r="F1323" s="13">
        <v>1</v>
      </c>
      <c r="G1323" s="70">
        <v>27</v>
      </c>
      <c r="H1323" s="51">
        <f>IF(LEFT(E1323,2)="DH",1,IF(LEFT(E1323,2)="CA",2,IF(LEFT(E1323,2)="1B",3,IF(LEFT(E1323,2)="2B",4,IF(LEFT(E1323,2)="3B",5,IF(LEFT(E1323,2)="SS",6,IF(LEFT(E1323,2)="LF",7,IF(LEFT(E1323,2)="CF",8,IF(LEFT(E1323,2)="RF",9,IF(LEFT(E1323,2)="SP",10,IF(LEFT(E1323,2)="RP",11,12)))))))))))</f>
        <v>11</v>
      </c>
      <c r="I1323" s="53">
        <f>IF($G1323="NC","NC",IF(OR(LEFT(E1323,2)="RP",LEFT(E1323,2)="SP"),ROUNDDOWN($G1323*1.05,0)+IF($G1323*1.05-ROUNDDOWN($G1323*1.05,0)&gt;=2/3,2/3,IF($G1323*1.05-ROUNDDOWN($G1323*1.05,0)&gt;=1/3,1/3,0)),ROUNDDOWN($G1323*1.05,0)))</f>
        <v>28.333333333333332</v>
      </c>
      <c r="J1323" s="56"/>
      <c r="K1323" s="48"/>
      <c r="L1323" s="50"/>
      <c r="O1323" s="46" t="str">
        <f>D1323</f>
        <v>SDN</v>
      </c>
    </row>
    <row r="1324" spans="1:16" x14ac:dyDescent="0.2">
      <c r="A1324" s="44"/>
      <c r="B1324" s="78">
        <v>22273</v>
      </c>
      <c r="C1324" s="13" t="s">
        <v>1386</v>
      </c>
      <c r="D1324" s="82" t="s">
        <v>63</v>
      </c>
      <c r="E1324" s="47" t="s">
        <v>15</v>
      </c>
      <c r="F1324" s="13">
        <v>0</v>
      </c>
      <c r="G1324" s="70">
        <v>7</v>
      </c>
      <c r="H1324" s="51">
        <f>IF(LEFT(E1324,2)="DH",1,IF(LEFT(E1324,2)="CA",2,IF(LEFT(E1324,2)="1B",3,IF(LEFT(E1324,2)="2B",4,IF(LEFT(E1324,2)="3B",5,IF(LEFT(E1324,2)="SS",6,IF(LEFT(E1324,2)="LF",7,IF(LEFT(E1324,2)="CF",8,IF(LEFT(E1324,2)="RF",9,IF(LEFT(E1324,2)="SP",10,IF(LEFT(E1324,2)="RP",11,12)))))))))))</f>
        <v>11</v>
      </c>
      <c r="I1324" s="53">
        <f>IF($G1324="NC","NC",IF(OR(LEFT(E1324,2)="RP",LEFT(E1324,2)="SP"),ROUNDDOWN($G1324*1.05,0)+IF($G1324*1.05-ROUNDDOWN($G1324*1.05,0)&gt;=2/3,2/3,IF($G1324*1.05-ROUNDDOWN($G1324*1.05,0)&gt;=1/3,1/3,0)),ROUNDDOWN($G1324*1.05,0)))</f>
        <v>7.333333333333333</v>
      </c>
      <c r="J1324" s="56"/>
      <c r="K1324" s="48"/>
      <c r="L1324" s="50"/>
      <c r="O1324" s="46" t="str">
        <f>D1324</f>
        <v>CHA</v>
      </c>
    </row>
    <row r="1325" spans="1:16" x14ac:dyDescent="0.2">
      <c r="A1325" s="44"/>
      <c r="B1325" s="78">
        <v>22284</v>
      </c>
      <c r="C1325" s="13" t="s">
        <v>1390</v>
      </c>
      <c r="D1325" s="82" t="s">
        <v>70</v>
      </c>
      <c r="E1325" s="47" t="s">
        <v>528</v>
      </c>
      <c r="F1325" s="13">
        <v>1</v>
      </c>
      <c r="G1325" s="70">
        <v>29.66</v>
      </c>
      <c r="H1325" s="51">
        <f>IF(LEFT(E1325,2)="DH",1,IF(LEFT(E1325,2)="CA",2,IF(LEFT(E1325,2)="1B",3,IF(LEFT(E1325,2)="2B",4,IF(LEFT(E1325,2)="3B",5,IF(LEFT(E1325,2)="SS",6,IF(LEFT(E1325,2)="LF",7,IF(LEFT(E1325,2)="CF",8,IF(LEFT(E1325,2)="RF",9,IF(LEFT(E1325,2)="SP",10,IF(LEFT(E1325,2)="RP",11,12)))))))))))</f>
        <v>11</v>
      </c>
      <c r="I1325" s="53">
        <f>IF($G1325="NC","NC",IF(OR(LEFT(E1325,2)="RP",LEFT(E1325,2)="SP"),ROUNDDOWN($G1325*1.05,0)+IF($G1325*1.05-ROUNDDOWN($G1325*1.05,0)&gt;=2/3,2/3,IF($G1325*1.05-ROUNDDOWN($G1325*1.05,0)&gt;=1/3,1/3,0)),ROUNDDOWN($G1325*1.05,0)))</f>
        <v>31</v>
      </c>
      <c r="J1325" s="56"/>
      <c r="K1325" s="48"/>
      <c r="L1325" s="50"/>
      <c r="O1325" s="46" t="str">
        <f>D1325</f>
        <v>LAN</v>
      </c>
    </row>
    <row r="1326" spans="1:16" x14ac:dyDescent="0.2">
      <c r="A1326" s="44"/>
      <c r="B1326" s="78">
        <v>22361</v>
      </c>
      <c r="C1326" s="13" t="s">
        <v>1395</v>
      </c>
      <c r="D1326" s="82" t="s">
        <v>5</v>
      </c>
      <c r="E1326" s="47" t="s">
        <v>15</v>
      </c>
      <c r="F1326" s="13">
        <v>0</v>
      </c>
      <c r="G1326" s="70">
        <v>25.66</v>
      </c>
      <c r="H1326" s="51">
        <f>IF(LEFT(E1326,2)="DH",1,IF(LEFT(E1326,2)="CA",2,IF(LEFT(E1326,2)="1B",3,IF(LEFT(E1326,2)="2B",4,IF(LEFT(E1326,2)="3B",5,IF(LEFT(E1326,2)="SS",6,IF(LEFT(E1326,2)="LF",7,IF(LEFT(E1326,2)="CF",8,IF(LEFT(E1326,2)="RF",9,IF(LEFT(E1326,2)="SP",10,IF(LEFT(E1326,2)="RP",11,12)))))))))))</f>
        <v>11</v>
      </c>
      <c r="I1326" s="53">
        <f>IF($G1326="NC","NC",IF(OR(LEFT(E1326,2)="RP",LEFT(E1326,2)="SP"),ROUNDDOWN($G1326*1.05,0)+IF($G1326*1.05-ROUNDDOWN($G1326*1.05,0)&gt;=2/3,2/3,IF($G1326*1.05-ROUNDDOWN($G1326*1.05,0)&gt;=1/3,1/3,0)),ROUNDDOWN($G1326*1.05,0)))</f>
        <v>26.666666666666668</v>
      </c>
      <c r="J1326" s="56"/>
      <c r="K1326" s="48"/>
      <c r="L1326" s="50"/>
      <c r="O1326" s="46" t="str">
        <f>D1326</f>
        <v>PIN</v>
      </c>
    </row>
    <row r="1327" spans="1:16" x14ac:dyDescent="0.2">
      <c r="A1327" s="55"/>
      <c r="B1327" s="78">
        <v>22387</v>
      </c>
      <c r="C1327" s="13" t="s">
        <v>1396</v>
      </c>
      <c r="D1327" s="82" t="s">
        <v>25</v>
      </c>
      <c r="E1327" s="47" t="s">
        <v>15</v>
      </c>
      <c r="F1327" s="13">
        <v>0</v>
      </c>
      <c r="G1327" s="70">
        <v>11.66</v>
      </c>
      <c r="H1327" s="51">
        <f>IF(LEFT(E1327,2)="DH",1,IF(LEFT(E1327,2)="CA",2,IF(LEFT(E1327,2)="1B",3,IF(LEFT(E1327,2)="2B",4,IF(LEFT(E1327,2)="3B",5,IF(LEFT(E1327,2)="SS",6,IF(LEFT(E1327,2)="LF",7,IF(LEFT(E1327,2)="CF",8,IF(LEFT(E1327,2)="RF",9,IF(LEFT(E1327,2)="SP",10,IF(LEFT(E1327,2)="RP",11,12)))))))))))</f>
        <v>11</v>
      </c>
      <c r="I1327" s="53">
        <f>IF($G1327="NC","NC",IF(OR(LEFT(E1327,2)="RP",LEFT(E1327,2)="SP"),ROUNDDOWN($G1327*1.05,0)+IF($G1327*1.05-ROUNDDOWN($G1327*1.05,0)&gt;=2/3,2/3,IF($G1327*1.05-ROUNDDOWN($G1327*1.05,0)&gt;=1/3,1/3,0)),ROUNDDOWN($G1327*1.05,0)))</f>
        <v>12</v>
      </c>
      <c r="J1327" s="56"/>
      <c r="K1327" s="48"/>
      <c r="L1327" s="50"/>
      <c r="O1327" s="46" t="str">
        <f>D1327</f>
        <v>BOA</v>
      </c>
    </row>
    <row r="1328" spans="1:16" x14ac:dyDescent="0.2">
      <c r="A1328" s="55"/>
      <c r="B1328" s="78">
        <v>22461</v>
      </c>
      <c r="C1328" s="13" t="s">
        <v>1399</v>
      </c>
      <c r="D1328" s="82" t="s">
        <v>11</v>
      </c>
      <c r="E1328" s="47" t="s">
        <v>15</v>
      </c>
      <c r="F1328" s="13">
        <v>0</v>
      </c>
      <c r="G1328" s="70">
        <v>7</v>
      </c>
      <c r="H1328" s="51">
        <f>IF(LEFT(E1328,2)="DH",1,IF(LEFT(E1328,2)="CA",2,IF(LEFT(E1328,2)="1B",3,IF(LEFT(E1328,2)="2B",4,IF(LEFT(E1328,2)="3B",5,IF(LEFT(E1328,2)="SS",6,IF(LEFT(E1328,2)="LF",7,IF(LEFT(E1328,2)="CF",8,IF(LEFT(E1328,2)="RF",9,IF(LEFT(E1328,2)="SP",10,IF(LEFT(E1328,2)="RP",11,12)))))))))))</f>
        <v>11</v>
      </c>
      <c r="I1328" s="53">
        <f>IF($G1328="NC","NC",IF(OR(LEFT(E1328,2)="RP",LEFT(E1328,2)="SP"),ROUNDDOWN($G1328*1.05,0)+IF($G1328*1.05-ROUNDDOWN($G1328*1.05,0)&gt;=2/3,2/3,IF($G1328*1.05-ROUNDDOWN($G1328*1.05,0)&gt;=1/3,1/3,0)),ROUNDDOWN($G1328*1.05,0)))</f>
        <v>7.333333333333333</v>
      </c>
      <c r="J1328" s="56"/>
      <c r="K1328" s="48"/>
      <c r="L1328" s="50"/>
      <c r="O1328" s="46" t="str">
        <f>D1328</f>
        <v>SDN</v>
      </c>
    </row>
    <row r="1329" spans="1:16" x14ac:dyDescent="0.2">
      <c r="A1329" s="44"/>
      <c r="B1329" s="78">
        <v>22533</v>
      </c>
      <c r="C1329" s="13" t="s">
        <v>1406</v>
      </c>
      <c r="D1329" s="82" t="s">
        <v>69</v>
      </c>
      <c r="E1329" s="47" t="s">
        <v>15</v>
      </c>
      <c r="F1329" s="13">
        <v>0</v>
      </c>
      <c r="G1329" s="70">
        <v>5.33</v>
      </c>
      <c r="H1329" s="51">
        <f>IF(LEFT(E1329,2)="DH",1,IF(LEFT(E1329,2)="CA",2,IF(LEFT(E1329,2)="1B",3,IF(LEFT(E1329,2)="2B",4,IF(LEFT(E1329,2)="3B",5,IF(LEFT(E1329,2)="SS",6,IF(LEFT(E1329,2)="LF",7,IF(LEFT(E1329,2)="CF",8,IF(LEFT(E1329,2)="RF",9,IF(LEFT(E1329,2)="SP",10,IF(LEFT(E1329,2)="RP",11,12)))))))))))</f>
        <v>11</v>
      </c>
      <c r="I1329" s="53">
        <f>IF($G1329="NC","NC",IF(OR(LEFT(E1329,2)="RP",LEFT(E1329,2)="SP"),ROUNDDOWN($G1329*1.05,0)+IF($G1329*1.05-ROUNDDOWN($G1329*1.05,0)&gt;=2/3,2/3,IF($G1329*1.05-ROUNDDOWN($G1329*1.05,0)&gt;=1/3,1/3,0)),ROUNDDOWN($G1329*1.05,0)))</f>
        <v>5.333333333333333</v>
      </c>
      <c r="J1329" s="56"/>
      <c r="K1329" s="48"/>
      <c r="L1329" s="50"/>
      <c r="O1329" s="46" t="str">
        <f>D1329</f>
        <v>OAA</v>
      </c>
    </row>
    <row r="1330" spans="1:16" x14ac:dyDescent="0.2">
      <c r="A1330" s="55"/>
      <c r="B1330" s="78">
        <v>22713</v>
      </c>
      <c r="C1330" s="13" t="s">
        <v>1418</v>
      </c>
      <c r="D1330" s="76" t="str">
        <f>P1330</f>
        <v>PHN/DEA/CLA</v>
      </c>
      <c r="E1330" s="47" t="s">
        <v>15</v>
      </c>
      <c r="F1330" s="13">
        <v>0</v>
      </c>
      <c r="G1330" s="70">
        <v>43.33</v>
      </c>
      <c r="H1330" s="47">
        <f>IF(LEFT(E1330,2)="DH",1,IF(LEFT(E1330,2)="CA",2,IF(LEFT(E1330,2)="1B",3,IF(LEFT(E1330,2)="2B",4,IF(LEFT(E1330,2)="3B",5,IF(LEFT(E1330,2)="SS",6,IF(LEFT(E1330,2)="LF",7,IF(LEFT(E1330,2)="CF",8,IF(LEFT(E1330,2)="RF",9,IF(LEFT(E1330,2)="SP",10,IF(LEFT(E1330,2)="RP",11,12)))))))))))</f>
        <v>11</v>
      </c>
      <c r="I1330" s="53">
        <f>IF($G1330="NC","NC",IF(OR(LEFT(E1330,2)="RP",LEFT(E1330,2)="SP"),ROUNDDOWN($G1330*1.05,0)+IF($G1330*1.05-ROUNDDOWN($G1330*1.05,0)&gt;=2/3,2/3,IF($G1330*1.05-ROUNDDOWN($G1330*1.05,0)&gt;=1/3,1/3,0)),ROUNDDOWN($G1330*1.05,0)))</f>
        <v>45.333333333333336</v>
      </c>
      <c r="J1330" s="56"/>
      <c r="K1330" s="49"/>
      <c r="L1330" s="50"/>
      <c r="O1330" s="46" t="str">
        <f>D1330</f>
        <v>PHN/DEA/CLA</v>
      </c>
      <c r="P1330" s="46" t="s">
        <v>381</v>
      </c>
    </row>
    <row r="1331" spans="1:16" x14ac:dyDescent="0.2">
      <c r="A1331" s="55"/>
      <c r="B1331" s="78">
        <v>22810</v>
      </c>
      <c r="C1331" s="13" t="s">
        <v>1423</v>
      </c>
      <c r="D1331" s="76" t="str">
        <f>P1331</f>
        <v>BAA/CON</v>
      </c>
      <c r="E1331" s="47" t="s">
        <v>15</v>
      </c>
      <c r="F1331" s="13">
        <v>0</v>
      </c>
      <c r="G1331" s="70">
        <v>12.66</v>
      </c>
      <c r="H1331" s="51">
        <f>IF(LEFT(E1331,2)="DH",1,IF(LEFT(E1331,2)="CA",2,IF(LEFT(E1331,2)="1B",3,IF(LEFT(E1331,2)="2B",4,IF(LEFT(E1331,2)="3B",5,IF(LEFT(E1331,2)="SS",6,IF(LEFT(E1331,2)="LF",7,IF(LEFT(E1331,2)="CF",8,IF(LEFT(E1331,2)="RF",9,IF(LEFT(E1331,2)="SP",10,IF(LEFT(E1331,2)="RP",11,12)))))))))))</f>
        <v>11</v>
      </c>
      <c r="I1331" s="53">
        <f>IF($G1331="NC","NC",IF(OR(LEFT(E1331,2)="RP",LEFT(E1331,2)="SP"),ROUNDDOWN($G1331*1.05,0)+IF($G1331*1.05-ROUNDDOWN($G1331*1.05,0)&gt;=2/3,2/3,IF($G1331*1.05-ROUNDDOWN($G1331*1.05,0)&gt;=1/3,1/3,0)),ROUNDDOWN($G1331*1.05,0)))</f>
        <v>13</v>
      </c>
      <c r="J1331" s="56"/>
      <c r="K1331" s="48"/>
      <c r="L1331" s="50"/>
      <c r="O1331" s="46" t="str">
        <f>D1331</f>
        <v>BAA/CON</v>
      </c>
      <c r="P1331" s="46" t="s">
        <v>480</v>
      </c>
    </row>
    <row r="1332" spans="1:16" x14ac:dyDescent="0.2">
      <c r="A1332" s="55"/>
      <c r="B1332" s="78">
        <v>23055</v>
      </c>
      <c r="C1332" s="13" t="s">
        <v>1432</v>
      </c>
      <c r="D1332" s="82" t="s">
        <v>22</v>
      </c>
      <c r="E1332" s="47" t="s">
        <v>15</v>
      </c>
      <c r="F1332" s="13">
        <v>0</v>
      </c>
      <c r="G1332" s="70">
        <v>9.66</v>
      </c>
      <c r="H1332" s="51">
        <f>IF(LEFT(E1332,2)="DH",1,IF(LEFT(E1332,2)="CA",2,IF(LEFT(E1332,2)="1B",3,IF(LEFT(E1332,2)="2B",4,IF(LEFT(E1332,2)="3B",5,IF(LEFT(E1332,2)="SS",6,IF(LEFT(E1332,2)="LF",7,IF(LEFT(E1332,2)="CF",8,IF(LEFT(E1332,2)="RF",9,IF(LEFT(E1332,2)="SP",10,IF(LEFT(E1332,2)="RP",11,12)))))))))))</f>
        <v>11</v>
      </c>
      <c r="I1332" s="53">
        <f>IF($G1332="NC","NC",IF(OR(LEFT(E1332,2)="RP",LEFT(E1332,2)="SP"),ROUNDDOWN($G1332*1.05,0)+IF($G1332*1.05-ROUNDDOWN($G1332*1.05,0)&gt;=2/3,2/3,IF($G1332*1.05-ROUNDDOWN($G1332*1.05,0)&gt;=1/3,1/3,0)),ROUNDDOWN($G1332*1.05,0)))</f>
        <v>10</v>
      </c>
      <c r="J1332" s="56"/>
      <c r="K1332" s="48"/>
      <c r="L1332" s="50"/>
      <c r="O1332" s="46" t="str">
        <f>D1332</f>
        <v>NYN</v>
      </c>
    </row>
    <row r="1333" spans="1:16" x14ac:dyDescent="0.2">
      <c r="A1333" s="55"/>
      <c r="B1333" s="78">
        <v>23091</v>
      </c>
      <c r="C1333" s="13" t="s">
        <v>1433</v>
      </c>
      <c r="D1333" s="76" t="str">
        <f>P1333</f>
        <v>MMN/TOA</v>
      </c>
      <c r="E1333" s="47" t="s">
        <v>15</v>
      </c>
      <c r="F1333" s="13">
        <v>0</v>
      </c>
      <c r="G1333" s="70">
        <v>2.33</v>
      </c>
      <c r="H1333" s="51">
        <f>IF(LEFT(E1333,2)="DH",1,IF(LEFT(E1333,2)="CA",2,IF(LEFT(E1333,2)="1B",3,IF(LEFT(E1333,2)="2B",4,IF(LEFT(E1333,2)="3B",5,IF(LEFT(E1333,2)="SS",6,IF(LEFT(E1333,2)="LF",7,IF(LEFT(E1333,2)="CF",8,IF(LEFT(E1333,2)="RF",9,IF(LEFT(E1333,2)="SP",10,IF(LEFT(E1333,2)="RP",11,12)))))))))))</f>
        <v>11</v>
      </c>
      <c r="I1333" s="53">
        <f>IF($G1333="NC","NC",IF(OR(LEFT(E1333,2)="RP",LEFT(E1333,2)="SP"),ROUNDDOWN($G1333*1.05,0)+IF($G1333*1.05-ROUNDDOWN($G1333*1.05,0)&gt;=2/3,2/3,IF($G1333*1.05-ROUNDDOWN($G1333*1.05,0)&gt;=1/3,1/3,0)),ROUNDDOWN($G1333*1.05,0)))</f>
        <v>2.3333333333333335</v>
      </c>
      <c r="J1333" s="56"/>
      <c r="K1333" s="48"/>
      <c r="L1333" s="50"/>
      <c r="O1333" s="46" t="str">
        <f>D1333</f>
        <v>MMN/TOA</v>
      </c>
      <c r="P1333" s="46" t="s">
        <v>481</v>
      </c>
    </row>
    <row r="1334" spans="1:16" x14ac:dyDescent="0.2">
      <c r="A1334" s="44"/>
      <c r="B1334" s="78">
        <v>23135</v>
      </c>
      <c r="C1334" s="13" t="s">
        <v>1434</v>
      </c>
      <c r="D1334" s="82" t="s">
        <v>14</v>
      </c>
      <c r="E1334" s="47" t="s">
        <v>15</v>
      </c>
      <c r="F1334" s="13">
        <v>0</v>
      </c>
      <c r="G1334" s="70">
        <v>29</v>
      </c>
      <c r="H1334" s="51">
        <f>IF(LEFT(E1334,2)="DH",1,IF(LEFT(E1334,2)="CA",2,IF(LEFT(E1334,2)="1B",3,IF(LEFT(E1334,2)="2B",4,IF(LEFT(E1334,2)="3B",5,IF(LEFT(E1334,2)="SS",6,IF(LEFT(E1334,2)="LF",7,IF(LEFT(E1334,2)="CF",8,IF(LEFT(E1334,2)="RF",9,IF(LEFT(E1334,2)="SP",10,IF(LEFT(E1334,2)="RP",11,12)))))))))))</f>
        <v>11</v>
      </c>
      <c r="I1334" s="53">
        <f>IF($G1334="NC","NC",IF(OR(LEFT(E1334,2)="RP",LEFT(E1334,2)="SP"),ROUNDDOWN($G1334*1.05,0)+IF($G1334*1.05-ROUNDDOWN($G1334*1.05,0)&gt;=2/3,2/3,IF($G1334*1.05-ROUNDDOWN($G1334*1.05,0)&gt;=1/3,1/3,0)),ROUNDDOWN($G1334*1.05,0)))</f>
        <v>30.333333333333332</v>
      </c>
      <c r="J1334" s="56"/>
      <c r="K1334" s="48"/>
      <c r="L1334" s="50"/>
      <c r="O1334" s="46" t="str">
        <f>D1334</f>
        <v>WAN</v>
      </c>
    </row>
    <row r="1335" spans="1:16" x14ac:dyDescent="0.2">
      <c r="A1335" s="44"/>
      <c r="B1335" s="78">
        <v>23162</v>
      </c>
      <c r="C1335" s="13" t="s">
        <v>1436</v>
      </c>
      <c r="D1335" s="76" t="str">
        <f>P1335</f>
        <v>SDN/OAA</v>
      </c>
      <c r="E1335" s="47" t="s">
        <v>15</v>
      </c>
      <c r="F1335" s="13">
        <v>0</v>
      </c>
      <c r="G1335" s="70">
        <v>12.66</v>
      </c>
      <c r="H1335" s="51">
        <f>IF(LEFT(E1335,2)="DH",1,IF(LEFT(E1335,2)="CA",2,IF(LEFT(E1335,2)="1B",3,IF(LEFT(E1335,2)="2B",4,IF(LEFT(E1335,2)="3B",5,IF(LEFT(E1335,2)="SS",6,IF(LEFT(E1335,2)="LF",7,IF(LEFT(E1335,2)="CF",8,IF(LEFT(E1335,2)="RF",9,IF(LEFT(E1335,2)="SP",10,IF(LEFT(E1335,2)="RP",11,12)))))))))))</f>
        <v>11</v>
      </c>
      <c r="I1335" s="53">
        <f>IF($G1335="NC","NC",IF(OR(LEFT(E1335,2)="RP",LEFT(E1335,2)="SP"),ROUNDDOWN($G1335*1.05,0)+IF($G1335*1.05-ROUNDDOWN($G1335*1.05,0)&gt;=2/3,2/3,IF($G1335*1.05-ROUNDDOWN($G1335*1.05,0)&gt;=1/3,1/3,0)),ROUNDDOWN($G1335*1.05,0)))</f>
        <v>13</v>
      </c>
      <c r="J1335" s="56"/>
      <c r="K1335" s="48"/>
      <c r="L1335" s="50"/>
      <c r="O1335" s="46" t="str">
        <f>D1335</f>
        <v>SDN/OAA</v>
      </c>
      <c r="P1335" s="46" t="s">
        <v>407</v>
      </c>
    </row>
    <row r="1336" spans="1:16" x14ac:dyDescent="0.2">
      <c r="A1336" s="55"/>
      <c r="B1336" s="78">
        <v>23223</v>
      </c>
      <c r="C1336" s="13" t="s">
        <v>1439</v>
      </c>
      <c r="D1336" s="82" t="s">
        <v>122</v>
      </c>
      <c r="E1336" s="47" t="s">
        <v>15</v>
      </c>
      <c r="F1336" s="13">
        <v>0</v>
      </c>
      <c r="G1336" s="70">
        <v>3</v>
      </c>
      <c r="H1336" s="51">
        <f>IF(LEFT(E1336,2)="DH",1,IF(LEFT(E1336,2)="CA",2,IF(LEFT(E1336,2)="1B",3,IF(LEFT(E1336,2)="2B",4,IF(LEFT(E1336,2)="3B",5,IF(LEFT(E1336,2)="SS",6,IF(LEFT(E1336,2)="LF",7,IF(LEFT(E1336,2)="CF",8,IF(LEFT(E1336,2)="RF",9,IF(LEFT(E1336,2)="SP",10,IF(LEFT(E1336,2)="RP",11,12)))))))))))</f>
        <v>11</v>
      </c>
      <c r="I1336" s="53">
        <f>IF($G1336="NC","NC",IF(OR(LEFT(E1336,2)="RP",LEFT(E1336,2)="SP"),ROUNDDOWN($G1336*1.05,0)+IF($G1336*1.05-ROUNDDOWN($G1336*1.05,0)&gt;=2/3,2/3,IF($G1336*1.05-ROUNDDOWN($G1336*1.05,0)&gt;=1/3,1/3,0)),ROUNDDOWN($G1336*1.05,0)))</f>
        <v>3</v>
      </c>
      <c r="J1336" s="56"/>
      <c r="K1336" s="48"/>
      <c r="L1336" s="50"/>
      <c r="O1336" s="46" t="str">
        <f>D1336</f>
        <v>PHN</v>
      </c>
    </row>
    <row r="1337" spans="1:16" x14ac:dyDescent="0.2">
      <c r="A1337" s="55"/>
      <c r="B1337" s="78">
        <v>23265</v>
      </c>
      <c r="C1337" s="13" t="s">
        <v>1442</v>
      </c>
      <c r="D1337" s="82" t="s">
        <v>124</v>
      </c>
      <c r="E1337" s="47" t="s">
        <v>15</v>
      </c>
      <c r="F1337" s="13">
        <v>0</v>
      </c>
      <c r="G1337" s="70">
        <v>2</v>
      </c>
      <c r="H1337" s="51">
        <f>IF(LEFT(E1337,2)="DH",1,IF(LEFT(E1337,2)="CA",2,IF(LEFT(E1337,2)="1B",3,IF(LEFT(E1337,2)="2B",4,IF(LEFT(E1337,2)="3B",5,IF(LEFT(E1337,2)="SS",6,IF(LEFT(E1337,2)="LF",7,IF(LEFT(E1337,2)="CF",8,IF(LEFT(E1337,2)="RF",9,IF(LEFT(E1337,2)="SP",10,IF(LEFT(E1337,2)="RP",11,12)))))))))))</f>
        <v>11</v>
      </c>
      <c r="I1337" s="53">
        <f>IF($G1337="NC","NC",IF(OR(LEFT(E1337,2)="RP",LEFT(E1337,2)="SP"),ROUNDDOWN($G1337*1.05,0)+IF($G1337*1.05-ROUNDDOWN($G1337*1.05,0)&gt;=2/3,2/3,IF($G1337*1.05-ROUNDDOWN($G1337*1.05,0)&gt;=1/3,1/3,0)),ROUNDDOWN($G1337*1.05,0)))</f>
        <v>2</v>
      </c>
      <c r="J1337" s="56"/>
      <c r="K1337" s="48"/>
      <c r="L1337" s="50"/>
      <c r="O1337" s="46" t="str">
        <f>D1337</f>
        <v>CLA</v>
      </c>
    </row>
    <row r="1338" spans="1:16" x14ac:dyDescent="0.2">
      <c r="A1338" s="44"/>
      <c r="B1338" s="78">
        <v>23293</v>
      </c>
      <c r="C1338" s="13" t="s">
        <v>1443</v>
      </c>
      <c r="D1338" s="76" t="str">
        <f>P1338</f>
        <v>TEA/DEA</v>
      </c>
      <c r="E1338" s="47" t="s">
        <v>15</v>
      </c>
      <c r="F1338" s="13">
        <v>0</v>
      </c>
      <c r="G1338" s="70">
        <v>4.66</v>
      </c>
      <c r="H1338" s="51">
        <f>IF(LEFT(E1338,2)="DH",1,IF(LEFT(E1338,2)="CA",2,IF(LEFT(E1338,2)="1B",3,IF(LEFT(E1338,2)="2B",4,IF(LEFT(E1338,2)="3B",5,IF(LEFT(E1338,2)="SS",6,IF(LEFT(E1338,2)="LF",7,IF(LEFT(E1338,2)="CF",8,IF(LEFT(E1338,2)="RF",9,IF(LEFT(E1338,2)="SP",10,IF(LEFT(E1338,2)="RP",11,12)))))))))))</f>
        <v>11</v>
      </c>
      <c r="I1338" s="53">
        <f>IF($G1338="NC","NC",IF(OR(LEFT(E1338,2)="RP",LEFT(E1338,2)="SP"),ROUNDDOWN($G1338*1.05,0)+IF($G1338*1.05-ROUNDDOWN($G1338*1.05,0)&gt;=2/3,2/3,IF($G1338*1.05-ROUNDDOWN($G1338*1.05,0)&gt;=1/3,1/3,0)),ROUNDDOWN($G1338*1.05,0)))</f>
        <v>4.666666666666667</v>
      </c>
      <c r="J1338" s="56"/>
      <c r="K1338" s="48"/>
      <c r="L1338" s="50"/>
      <c r="O1338" s="46" t="str">
        <f>D1338</f>
        <v>TEA/DEA</v>
      </c>
      <c r="P1338" s="46" t="s">
        <v>391</v>
      </c>
    </row>
    <row r="1339" spans="1:16" x14ac:dyDescent="0.2">
      <c r="A1339" s="44"/>
      <c r="B1339" s="78">
        <v>23307</v>
      </c>
      <c r="C1339" s="13" t="s">
        <v>1446</v>
      </c>
      <c r="D1339" s="82" t="s">
        <v>18</v>
      </c>
      <c r="E1339" s="47" t="s">
        <v>15</v>
      </c>
      <c r="F1339" s="13">
        <v>0</v>
      </c>
      <c r="G1339" s="70">
        <v>26.33</v>
      </c>
      <c r="H1339" s="51">
        <f>IF(LEFT(E1339,2)="DH",1,IF(LEFT(E1339,2)="CA",2,IF(LEFT(E1339,2)="1B",3,IF(LEFT(E1339,2)="2B",4,IF(LEFT(E1339,2)="3B",5,IF(LEFT(E1339,2)="SS",6,IF(LEFT(E1339,2)="LF",7,IF(LEFT(E1339,2)="CF",8,IF(LEFT(E1339,2)="RF",9,IF(LEFT(E1339,2)="SP",10,IF(LEFT(E1339,2)="RP",11,12)))))))))))</f>
        <v>11</v>
      </c>
      <c r="I1339" s="53">
        <f>IF($G1339="NC","NC",IF(OR(LEFT(E1339,2)="RP",LEFT(E1339,2)="SP"),ROUNDDOWN($G1339*1.05,0)+IF($G1339*1.05-ROUNDDOWN($G1339*1.05,0)&gt;=2/3,2/3,IF($G1339*1.05-ROUNDDOWN($G1339*1.05,0)&gt;=1/3,1/3,0)),ROUNDDOWN($G1339*1.05,0)))</f>
        <v>27.333333333333332</v>
      </c>
      <c r="J1339" s="56"/>
      <c r="K1339" s="48"/>
      <c r="L1339" s="50"/>
      <c r="O1339" s="46" t="str">
        <f>D1339</f>
        <v>SEA</v>
      </c>
    </row>
    <row r="1340" spans="1:16" x14ac:dyDescent="0.2">
      <c r="A1340" s="44"/>
      <c r="B1340" s="78">
        <v>23324</v>
      </c>
      <c r="C1340" s="13" t="s">
        <v>1449</v>
      </c>
      <c r="D1340" s="82" t="s">
        <v>140</v>
      </c>
      <c r="E1340" s="47" t="s">
        <v>15</v>
      </c>
      <c r="F1340" s="13">
        <v>0</v>
      </c>
      <c r="G1340" s="70">
        <v>7.33</v>
      </c>
      <c r="H1340" s="47">
        <f>IF(LEFT(E1340,2)="DH",1,IF(LEFT(E1340,2)="CA",2,IF(LEFT(E1340,2)="1B",3,IF(LEFT(E1340,2)="2B",4,IF(LEFT(E1340,2)="3B",5,IF(LEFT(E1340,2)="SS",6,IF(LEFT(E1340,2)="LF",7,IF(LEFT(E1340,2)="CF",8,IF(LEFT(E1340,2)="RF",9,IF(LEFT(E1340,2)="SP",10,IF(LEFT(E1340,2)="RP",11,12)))))))))))</f>
        <v>11</v>
      </c>
      <c r="I1340" s="53">
        <f>IF($G1340="NC","NC",IF(OR(LEFT(E1340,2)="RP",LEFT(E1340,2)="SP"),ROUNDDOWN($G1340*1.05,0)+IF($G1340*1.05-ROUNDDOWN($G1340*1.05,0)&gt;=2/3,2/3,IF($G1340*1.05-ROUNDDOWN($G1340*1.05,0)&gt;=1/3,1/3,0)),ROUNDDOWN($G1340*1.05,0)))</f>
        <v>7.666666666666667</v>
      </c>
      <c r="J1340" s="56"/>
      <c r="K1340" s="48"/>
      <c r="L1340" s="50"/>
      <c r="O1340" s="46" t="str">
        <f>D1340</f>
        <v>MMN</v>
      </c>
    </row>
    <row r="1341" spans="1:16" x14ac:dyDescent="0.2">
      <c r="A1341" s="55"/>
      <c r="B1341" s="78">
        <v>23381</v>
      </c>
      <c r="C1341" s="13" t="s">
        <v>1455</v>
      </c>
      <c r="D1341" s="82" t="s">
        <v>122</v>
      </c>
      <c r="E1341" s="47" t="s">
        <v>15</v>
      </c>
      <c r="F1341" s="13">
        <v>0</v>
      </c>
      <c r="G1341" s="70">
        <v>1</v>
      </c>
      <c r="H1341" s="47">
        <f>IF(LEFT(E1341,2)="DH",1,IF(LEFT(E1341,2)="CA",2,IF(LEFT(E1341,2)="1B",3,IF(LEFT(E1341,2)="2B",4,IF(LEFT(E1341,2)="3B",5,IF(LEFT(E1341,2)="SS",6,IF(LEFT(E1341,2)="LF",7,IF(LEFT(E1341,2)="CF",8,IF(LEFT(E1341,2)="RF",9,IF(LEFT(E1341,2)="SP",10,IF(LEFT(E1341,2)="RP",11,12)))))))))))</f>
        <v>11</v>
      </c>
      <c r="I1341" s="53">
        <f>IF($G1341="NC","NC",IF(OR(LEFT(E1341,2)="RP",LEFT(E1341,2)="SP"),ROUNDDOWN($G1341*1.05,0)+IF($G1341*1.05-ROUNDDOWN($G1341*1.05,0)&gt;=2/3,2/3,IF($G1341*1.05-ROUNDDOWN($G1341*1.05,0)&gt;=1/3,1/3,0)),ROUNDDOWN($G1341*1.05,0)))</f>
        <v>1</v>
      </c>
      <c r="J1341" s="56"/>
      <c r="K1341" s="48"/>
      <c r="L1341" s="50"/>
      <c r="O1341" s="46" t="str">
        <f>D1341</f>
        <v>PHN</v>
      </c>
    </row>
    <row r="1342" spans="1:16" x14ac:dyDescent="0.2">
      <c r="A1342" s="44"/>
      <c r="B1342" s="78">
        <v>23394</v>
      </c>
      <c r="C1342" s="13" t="s">
        <v>1456</v>
      </c>
      <c r="D1342" s="82" t="s">
        <v>14</v>
      </c>
      <c r="E1342" s="47" t="s">
        <v>15</v>
      </c>
      <c r="F1342" s="13">
        <v>0</v>
      </c>
      <c r="G1342" s="70">
        <v>24.66</v>
      </c>
      <c r="H1342" s="51">
        <f>IF(LEFT(E1342,2)="DH",1,IF(LEFT(E1342,2)="CA",2,IF(LEFT(E1342,2)="1B",3,IF(LEFT(E1342,2)="2B",4,IF(LEFT(E1342,2)="3B",5,IF(LEFT(E1342,2)="SS",6,IF(LEFT(E1342,2)="LF",7,IF(LEFT(E1342,2)="CF",8,IF(LEFT(E1342,2)="RF",9,IF(LEFT(E1342,2)="SP",10,IF(LEFT(E1342,2)="RP",11,12)))))))))))</f>
        <v>11</v>
      </c>
      <c r="I1342" s="53">
        <f>IF($G1342="NC","NC",IF(OR(LEFT(E1342,2)="RP",LEFT(E1342,2)="SP"),ROUNDDOWN($G1342*1.05,0)+IF($G1342*1.05-ROUNDDOWN($G1342*1.05,0)&gt;=2/3,2/3,IF($G1342*1.05-ROUNDDOWN($G1342*1.05,0)&gt;=1/3,1/3,0)),ROUNDDOWN($G1342*1.05,0)))</f>
        <v>25.666666666666668</v>
      </c>
      <c r="J1342" s="56"/>
      <c r="K1342" s="48"/>
      <c r="L1342" s="50"/>
      <c r="O1342" s="46" t="str">
        <f>D1342</f>
        <v>WAN</v>
      </c>
    </row>
    <row r="1343" spans="1:16" x14ac:dyDescent="0.2">
      <c r="A1343" s="44"/>
      <c r="B1343" s="78">
        <v>23443</v>
      </c>
      <c r="C1343" s="13" t="s">
        <v>1462</v>
      </c>
      <c r="D1343" s="82" t="s">
        <v>68</v>
      </c>
      <c r="E1343" s="47" t="s">
        <v>15</v>
      </c>
      <c r="F1343" s="13">
        <v>0</v>
      </c>
      <c r="G1343" s="70">
        <v>4</v>
      </c>
      <c r="H1343" s="47">
        <f>IF(LEFT(E1343,2)="DH",1,IF(LEFT(E1343,2)="CA",2,IF(LEFT(E1343,2)="1B",3,IF(LEFT(E1343,2)="2B",4,IF(LEFT(E1343,2)="3B",5,IF(LEFT(E1343,2)="SS",6,IF(LEFT(E1343,2)="LF",7,IF(LEFT(E1343,2)="CF",8,IF(LEFT(E1343,2)="RF",9,IF(LEFT(E1343,2)="SP",10,IF(LEFT(E1343,2)="RP",11,12)))))))))))</f>
        <v>11</v>
      </c>
      <c r="I1343" s="53">
        <f>IF($G1343="NC","NC",IF(OR(LEFT(E1343,2)="RP",LEFT(E1343,2)="SP"),ROUNDDOWN($G1343*1.05,0)+IF($G1343*1.05-ROUNDDOWN($G1343*1.05,0)&gt;=2/3,2/3,IF($G1343*1.05-ROUNDDOWN($G1343*1.05,0)&gt;=1/3,1/3,0)),ROUNDDOWN($G1343*1.05,0)))</f>
        <v>4</v>
      </c>
      <c r="J1343" s="56"/>
      <c r="K1343" s="49"/>
      <c r="L1343" s="50"/>
      <c r="O1343" s="46" t="str">
        <f>D1343</f>
        <v>CHN</v>
      </c>
    </row>
    <row r="1344" spans="1:16" x14ac:dyDescent="0.2">
      <c r="A1344" s="44"/>
      <c r="B1344" s="78">
        <v>23455</v>
      </c>
      <c r="C1344" s="13" t="s">
        <v>1463</v>
      </c>
      <c r="D1344" s="76" t="str">
        <f>P1344</f>
        <v>PIN/ATN</v>
      </c>
      <c r="E1344" s="47" t="s">
        <v>15</v>
      </c>
      <c r="F1344" s="13">
        <v>0</v>
      </c>
      <c r="G1344" s="70">
        <v>19</v>
      </c>
      <c r="H1344" s="51">
        <f>IF(LEFT(E1344,2)="DH",1,IF(LEFT(E1344,2)="CA",2,IF(LEFT(E1344,2)="1B",3,IF(LEFT(E1344,2)="2B",4,IF(LEFT(E1344,2)="3B",5,IF(LEFT(E1344,2)="SS",6,IF(LEFT(E1344,2)="LF",7,IF(LEFT(E1344,2)="CF",8,IF(LEFT(E1344,2)="RF",9,IF(LEFT(E1344,2)="SP",10,IF(LEFT(E1344,2)="RP",11,12)))))))))))</f>
        <v>11</v>
      </c>
      <c r="I1344" s="53">
        <f>IF($G1344="NC","NC",IF(OR(LEFT(E1344,2)="RP",LEFT(E1344,2)="SP"),ROUNDDOWN($G1344*1.05,0)+IF($G1344*1.05-ROUNDDOWN($G1344*1.05,0)&gt;=2/3,2/3,IF($G1344*1.05-ROUNDDOWN($G1344*1.05,0)&gt;=1/3,1/3,0)),ROUNDDOWN($G1344*1.05,0)))</f>
        <v>19.666666666666668</v>
      </c>
      <c r="J1344" s="56"/>
      <c r="K1344" s="48"/>
      <c r="L1344" s="50"/>
      <c r="O1344" s="46" t="str">
        <f>D1344</f>
        <v>PIN/ATN</v>
      </c>
      <c r="P1344" s="46" t="s">
        <v>421</v>
      </c>
    </row>
    <row r="1345" spans="1:15" x14ac:dyDescent="0.2">
      <c r="A1345" s="44"/>
      <c r="B1345" s="78">
        <v>23479</v>
      </c>
      <c r="C1345" s="13" t="s">
        <v>1464</v>
      </c>
      <c r="D1345" s="82" t="s">
        <v>5</v>
      </c>
      <c r="E1345" s="47" t="s">
        <v>15</v>
      </c>
      <c r="F1345" s="13">
        <v>0</v>
      </c>
      <c r="G1345" s="70">
        <v>6.66</v>
      </c>
      <c r="H1345" s="51">
        <f>IF(LEFT(E1345,2)="DH",1,IF(LEFT(E1345,2)="CA",2,IF(LEFT(E1345,2)="1B",3,IF(LEFT(E1345,2)="2B",4,IF(LEFT(E1345,2)="3B",5,IF(LEFT(E1345,2)="SS",6,IF(LEFT(E1345,2)="LF",7,IF(LEFT(E1345,2)="CF",8,IF(LEFT(E1345,2)="RF",9,IF(LEFT(E1345,2)="SP",10,IF(LEFT(E1345,2)="RP",11,12)))))))))))</f>
        <v>11</v>
      </c>
      <c r="I1345" s="53">
        <f>IF($G1345="NC","NC",IF(OR(LEFT(E1345,2)="RP",LEFT(E1345,2)="SP"),ROUNDDOWN($G1345*1.05,0)+IF($G1345*1.05-ROUNDDOWN($G1345*1.05,0)&gt;=2/3,2/3,IF($G1345*1.05-ROUNDDOWN($G1345*1.05,0)&gt;=1/3,1/3,0)),ROUNDDOWN($G1345*1.05,0)))</f>
        <v>6.666666666666667</v>
      </c>
      <c r="J1345" s="56"/>
      <c r="K1345" s="48"/>
      <c r="L1345" s="50"/>
      <c r="O1345" s="46" t="str">
        <f>D1345</f>
        <v>PIN</v>
      </c>
    </row>
    <row r="1346" spans="1:15" x14ac:dyDescent="0.2">
      <c r="A1346" s="44"/>
      <c r="B1346" s="78">
        <v>23488</v>
      </c>
      <c r="C1346" s="13" t="s">
        <v>1465</v>
      </c>
      <c r="D1346" s="82" t="s">
        <v>11</v>
      </c>
      <c r="E1346" s="47" t="s">
        <v>15</v>
      </c>
      <c r="F1346" s="13">
        <v>0</v>
      </c>
      <c r="G1346" s="70">
        <v>10.66</v>
      </c>
      <c r="H1346" s="51">
        <f>IF(LEFT(E1346,2)="DH",1,IF(LEFT(E1346,2)="CA",2,IF(LEFT(E1346,2)="1B",3,IF(LEFT(E1346,2)="2B",4,IF(LEFT(E1346,2)="3B",5,IF(LEFT(E1346,2)="SS",6,IF(LEFT(E1346,2)="LF",7,IF(LEFT(E1346,2)="CF",8,IF(LEFT(E1346,2)="RF",9,IF(LEFT(E1346,2)="SP",10,IF(LEFT(E1346,2)="RP",11,12)))))))))))</f>
        <v>11</v>
      </c>
      <c r="I1346" s="53">
        <f>IF($G1346="NC","NC",IF(OR(LEFT(E1346,2)="RP",LEFT(E1346,2)="SP"),ROUNDDOWN($G1346*1.05,0)+IF($G1346*1.05-ROUNDDOWN($G1346*1.05,0)&gt;=2/3,2/3,IF($G1346*1.05-ROUNDDOWN($G1346*1.05,0)&gt;=1/3,1/3,0)),ROUNDDOWN($G1346*1.05,0)))</f>
        <v>11</v>
      </c>
      <c r="J1346" s="56"/>
      <c r="K1346" s="48"/>
      <c r="L1346" s="50"/>
      <c r="O1346" s="46" t="str">
        <f>D1346</f>
        <v>SDN</v>
      </c>
    </row>
    <row r="1347" spans="1:15" x14ac:dyDescent="0.2">
      <c r="A1347" s="44"/>
      <c r="B1347" s="78">
        <v>23499</v>
      </c>
      <c r="C1347" s="13" t="s">
        <v>1466</v>
      </c>
      <c r="D1347" s="82" t="s">
        <v>121</v>
      </c>
      <c r="E1347" s="47" t="s">
        <v>15</v>
      </c>
      <c r="F1347" s="13">
        <v>0</v>
      </c>
      <c r="G1347" s="70">
        <v>10</v>
      </c>
      <c r="H1347" s="51">
        <f>IF(LEFT(E1347,2)="DH",1,IF(LEFT(E1347,2)="CA",2,IF(LEFT(E1347,2)="1B",3,IF(LEFT(E1347,2)="2B",4,IF(LEFT(E1347,2)="3B",5,IF(LEFT(E1347,2)="SS",6,IF(LEFT(E1347,2)="LF",7,IF(LEFT(E1347,2)="CF",8,IF(LEFT(E1347,2)="RF",9,IF(LEFT(E1347,2)="SP",10,IF(LEFT(E1347,2)="RP",11,12)))))))))))</f>
        <v>11</v>
      </c>
      <c r="I1347" s="53">
        <f>IF($G1347="NC","NC",IF(OR(LEFT(E1347,2)="RP",LEFT(E1347,2)="SP"),ROUNDDOWN($G1347*1.05,0)+IF($G1347*1.05-ROUNDDOWN($G1347*1.05,0)&gt;=2/3,2/3,IF($G1347*1.05-ROUNDDOWN($G1347*1.05,0)&gt;=1/3,1/3,0)),ROUNDDOWN($G1347*1.05,0)))</f>
        <v>10.333333333333334</v>
      </c>
      <c r="J1347" s="56"/>
      <c r="K1347" s="48"/>
      <c r="L1347" s="50"/>
      <c r="O1347" s="46" t="str">
        <f>D1347</f>
        <v>SFN</v>
      </c>
    </row>
    <row r="1348" spans="1:15" x14ac:dyDescent="0.2">
      <c r="A1348" s="44"/>
      <c r="B1348" s="78">
        <v>23592</v>
      </c>
      <c r="C1348" s="13" t="s">
        <v>1470</v>
      </c>
      <c r="D1348" s="82" t="s">
        <v>122</v>
      </c>
      <c r="E1348" s="58" t="s">
        <v>15</v>
      </c>
      <c r="F1348" s="13">
        <v>0</v>
      </c>
      <c r="G1348" s="70">
        <v>2</v>
      </c>
      <c r="H1348" s="47">
        <f>IF(LEFT(E1348,2)="DH",1,IF(LEFT(E1348,2)="CA",2,IF(LEFT(E1348,2)="1B",3,IF(LEFT(E1348,2)="2B",4,IF(LEFT(E1348,2)="3B",5,IF(LEFT(E1348,2)="SS",6,IF(LEFT(E1348,2)="LF",7,IF(LEFT(E1348,2)="CF",8,IF(LEFT(E1348,2)="RF",9,IF(LEFT(E1348,2)="SP",10,IF(LEFT(E1348,2)="RP",11,12)))))))))))</f>
        <v>11</v>
      </c>
      <c r="I1348" s="53">
        <f>IF($G1348="NC","NC",IF(OR(LEFT(E1348,2)="RP",LEFT(E1348,2)="SP"),ROUNDDOWN($G1348*1.05,0)+IF($G1348*1.05-ROUNDDOWN($G1348*1.05,0)&gt;=2/3,2/3,IF($G1348*1.05-ROUNDDOWN($G1348*1.05,0)&gt;=1/3,1/3,0)),ROUNDDOWN($G1348*1.05,0)))</f>
        <v>2</v>
      </c>
      <c r="J1348" s="56"/>
      <c r="K1348" s="48"/>
      <c r="L1348" s="50"/>
      <c r="O1348" s="46" t="str">
        <f>D1348</f>
        <v>PHN</v>
      </c>
    </row>
    <row r="1349" spans="1:15" x14ac:dyDescent="0.2">
      <c r="A1349" s="44"/>
      <c r="B1349" s="78">
        <v>23617</v>
      </c>
      <c r="C1349" s="13" t="s">
        <v>1471</v>
      </c>
      <c r="D1349" s="82" t="s">
        <v>120</v>
      </c>
      <c r="E1349" s="47" t="s">
        <v>15</v>
      </c>
      <c r="F1349" s="13">
        <v>0</v>
      </c>
      <c r="G1349" s="70">
        <v>5</v>
      </c>
      <c r="H1349" s="51">
        <f>IF(LEFT(E1349,2)="DH",1,IF(LEFT(E1349,2)="CA",2,IF(LEFT(E1349,2)="1B",3,IF(LEFT(E1349,2)="2B",4,IF(LEFT(E1349,2)="3B",5,IF(LEFT(E1349,2)="SS",6,IF(LEFT(E1349,2)="LF",7,IF(LEFT(E1349,2)="CF",8,IF(LEFT(E1349,2)="RF",9,IF(LEFT(E1349,2)="SP",10,IF(LEFT(E1349,2)="RP",11,12)))))))))))</f>
        <v>11</v>
      </c>
      <c r="I1349" s="53">
        <f>IF($G1349="NC","NC",IF(OR(LEFT(E1349,2)="RP",LEFT(E1349,2)="SP"),ROUNDDOWN($G1349*1.05,0)+IF($G1349*1.05-ROUNDDOWN($G1349*1.05,0)&gt;=2/3,2/3,IF($G1349*1.05-ROUNDDOWN($G1349*1.05,0)&gt;=1/3,1/3,0)),ROUNDDOWN($G1349*1.05,0)))</f>
        <v>5</v>
      </c>
      <c r="J1349" s="56"/>
      <c r="K1349" s="48"/>
      <c r="L1349" s="50"/>
      <c r="O1349" s="46" t="str">
        <f>D1349</f>
        <v>TOA</v>
      </c>
    </row>
    <row r="1350" spans="1:15" x14ac:dyDescent="0.2">
      <c r="A1350" s="44"/>
      <c r="B1350" s="78">
        <v>23779</v>
      </c>
      <c r="C1350" s="13" t="s">
        <v>1479</v>
      </c>
      <c r="D1350" s="82" t="s">
        <v>120</v>
      </c>
      <c r="E1350" s="47" t="s">
        <v>15</v>
      </c>
      <c r="F1350" s="13">
        <v>0</v>
      </c>
      <c r="G1350" s="70">
        <v>13.66</v>
      </c>
      <c r="H1350" s="51">
        <f>IF(LEFT(E1350,2)="DH",1,IF(LEFT(E1350,2)="CA",2,IF(LEFT(E1350,2)="1B",3,IF(LEFT(E1350,2)="2B",4,IF(LEFT(E1350,2)="3B",5,IF(LEFT(E1350,2)="SS",6,IF(LEFT(E1350,2)="LF",7,IF(LEFT(E1350,2)="CF",8,IF(LEFT(E1350,2)="RF",9,IF(LEFT(E1350,2)="SP",10,IF(LEFT(E1350,2)="RP",11,12)))))))))))</f>
        <v>11</v>
      </c>
      <c r="I1350" s="53">
        <f>IF($G1350="NC","NC",IF(OR(LEFT(E1350,2)="RP",LEFT(E1350,2)="SP"),ROUNDDOWN($G1350*1.05,0)+IF($G1350*1.05-ROUNDDOWN($G1350*1.05,0)&gt;=2/3,2/3,IF($G1350*1.05-ROUNDDOWN($G1350*1.05,0)&gt;=1/3,1/3,0)),ROUNDDOWN($G1350*1.05,0)))</f>
        <v>14.333333333333334</v>
      </c>
      <c r="J1350" s="56"/>
      <c r="K1350" s="48"/>
      <c r="L1350" s="50"/>
      <c r="O1350" s="46" t="str">
        <f>D1350</f>
        <v>TOA</v>
      </c>
    </row>
    <row r="1351" spans="1:15" x14ac:dyDescent="0.2">
      <c r="A1351" s="44"/>
      <c r="B1351" s="78">
        <v>23798</v>
      </c>
      <c r="C1351" s="13" t="s">
        <v>1487</v>
      </c>
      <c r="D1351" s="82" t="s">
        <v>123</v>
      </c>
      <c r="E1351" s="47" t="s">
        <v>15</v>
      </c>
      <c r="F1351" s="13">
        <v>0</v>
      </c>
      <c r="G1351" s="70">
        <v>5.33</v>
      </c>
      <c r="H1351" s="51">
        <f>IF(LEFT(E1351,2)="DH",1,IF(LEFT(E1351,2)="CA",2,IF(LEFT(E1351,2)="1B",3,IF(LEFT(E1351,2)="2B",4,IF(LEFT(E1351,2)="3B",5,IF(LEFT(E1351,2)="SS",6,IF(LEFT(E1351,2)="LF",7,IF(LEFT(E1351,2)="CF",8,IF(LEFT(E1351,2)="RF",9,IF(LEFT(E1351,2)="SP",10,IF(LEFT(E1351,2)="RP",11,12)))))))))))</f>
        <v>11</v>
      </c>
      <c r="I1351" s="53">
        <f>IF($G1351="NC","NC",IF(OR(LEFT(E1351,2)="RP",LEFT(E1351,2)="SP"),ROUNDDOWN($G1351*1.05,0)+IF($G1351*1.05-ROUNDDOWN($G1351*1.05,0)&gt;=2/3,2/3,IF($G1351*1.05-ROUNDDOWN($G1351*1.05,0)&gt;=1/3,1/3,0)),ROUNDDOWN($G1351*1.05,0)))</f>
        <v>5.333333333333333</v>
      </c>
      <c r="J1351" s="56"/>
      <c r="K1351" s="48"/>
      <c r="L1351" s="50"/>
      <c r="O1351" s="46" t="str">
        <f>D1351</f>
        <v>MNA</v>
      </c>
    </row>
    <row r="1352" spans="1:15" x14ac:dyDescent="0.2">
      <c r="A1352" s="44"/>
      <c r="B1352" s="78">
        <v>23811</v>
      </c>
      <c r="C1352" s="13" t="s">
        <v>1490</v>
      </c>
      <c r="D1352" s="82" t="s">
        <v>140</v>
      </c>
      <c r="E1352" s="47" t="s">
        <v>15</v>
      </c>
      <c r="F1352" s="13">
        <v>0</v>
      </c>
      <c r="G1352" s="70">
        <v>10.33</v>
      </c>
      <c r="H1352" s="51">
        <f>IF(LEFT(E1352,2)="DH",1,IF(LEFT(E1352,2)="CA",2,IF(LEFT(E1352,2)="1B",3,IF(LEFT(E1352,2)="2B",4,IF(LEFT(E1352,2)="3B",5,IF(LEFT(E1352,2)="SS",6,IF(LEFT(E1352,2)="LF",7,IF(LEFT(E1352,2)="CF",8,IF(LEFT(E1352,2)="RF",9,IF(LEFT(E1352,2)="SP",10,IF(LEFT(E1352,2)="RP",11,12)))))))))))</f>
        <v>11</v>
      </c>
      <c r="I1352" s="53">
        <f>IF($G1352="NC","NC",IF(OR(LEFT(E1352,2)="RP",LEFT(E1352,2)="SP"),ROUNDDOWN($G1352*1.05,0)+IF($G1352*1.05-ROUNDDOWN($G1352*1.05,0)&gt;=2/3,2/3,IF($G1352*1.05-ROUNDDOWN($G1352*1.05,0)&gt;=1/3,1/3,0)),ROUNDDOWN($G1352*1.05,0)))</f>
        <v>10.666666666666666</v>
      </c>
      <c r="J1352" s="56"/>
      <c r="K1352" s="48"/>
      <c r="L1352" s="50"/>
      <c r="O1352" s="46" t="str">
        <f>D1352</f>
        <v>MMN</v>
      </c>
    </row>
    <row r="1353" spans="1:15" x14ac:dyDescent="0.2">
      <c r="A1353" s="55"/>
      <c r="B1353" s="78">
        <v>23875</v>
      </c>
      <c r="C1353" s="13" t="s">
        <v>1492</v>
      </c>
      <c r="D1353" s="82" t="s">
        <v>11</v>
      </c>
      <c r="E1353" s="47" t="s">
        <v>15</v>
      </c>
      <c r="F1353" s="13">
        <v>0</v>
      </c>
      <c r="G1353" s="70">
        <v>3.66</v>
      </c>
      <c r="H1353" s="51">
        <f>IF(LEFT(E1353,2)="DH",1,IF(LEFT(E1353,2)="CA",2,IF(LEFT(E1353,2)="1B",3,IF(LEFT(E1353,2)="2B",4,IF(LEFT(E1353,2)="3B",5,IF(LEFT(E1353,2)="SS",6,IF(LEFT(E1353,2)="LF",7,IF(LEFT(E1353,2)="CF",8,IF(LEFT(E1353,2)="RF",9,IF(LEFT(E1353,2)="SP",10,IF(LEFT(E1353,2)="RP",11,12)))))))))))</f>
        <v>11</v>
      </c>
      <c r="I1353" s="53">
        <f>IF($G1353="NC","NC",IF(OR(LEFT(E1353,2)="RP",LEFT(E1353,2)="SP"),ROUNDDOWN($G1353*1.05,0)+IF($G1353*1.05-ROUNDDOWN($G1353*1.05,0)&gt;=2/3,2/3,IF($G1353*1.05-ROUNDDOWN($G1353*1.05,0)&gt;=1/3,1/3,0)),ROUNDDOWN($G1353*1.05,0)))</f>
        <v>3.6666666666666665</v>
      </c>
      <c r="J1353" s="56"/>
      <c r="K1353" s="48"/>
      <c r="L1353" s="50"/>
      <c r="O1353" s="46" t="str">
        <f>D1353</f>
        <v>SDN</v>
      </c>
    </row>
    <row r="1354" spans="1:15" x14ac:dyDescent="0.2">
      <c r="A1354" s="44"/>
      <c r="B1354" s="78">
        <v>24203</v>
      </c>
      <c r="C1354" s="13" t="s">
        <v>1502</v>
      </c>
      <c r="D1354" s="82" t="s">
        <v>64</v>
      </c>
      <c r="E1354" s="47" t="s">
        <v>15</v>
      </c>
      <c r="F1354" s="13">
        <v>0</v>
      </c>
      <c r="G1354" s="70">
        <v>19</v>
      </c>
      <c r="H1354" s="47">
        <f>IF(LEFT(E1354,2)="DH",1,IF(LEFT(E1354,2)="CA",2,IF(LEFT(E1354,2)="1B",3,IF(LEFT(E1354,2)="2B",4,IF(LEFT(E1354,2)="3B",5,IF(LEFT(E1354,2)="SS",6,IF(LEFT(E1354,2)="LF",7,IF(LEFT(E1354,2)="CF",8,IF(LEFT(E1354,2)="RF",9,IF(LEFT(E1354,2)="SP",10,IF(LEFT(E1354,2)="RP",11,12)))))))))))</f>
        <v>11</v>
      </c>
      <c r="I1354" s="53">
        <f>IF($G1354="NC","NC",IF(OR(LEFT(E1354,2)="RP",LEFT(E1354,2)="SP"),ROUNDDOWN($G1354*1.05,0)+IF($G1354*1.05-ROUNDDOWN($G1354*1.05,0)&gt;=2/3,2/3,IF($G1354*1.05-ROUNDDOWN($G1354*1.05,0)&gt;=1/3,1/3,0)),ROUNDDOWN($G1354*1.05,0)))</f>
        <v>19.666666666666668</v>
      </c>
      <c r="J1354" s="56"/>
      <c r="K1354" s="48"/>
      <c r="L1354" s="50"/>
      <c r="O1354" s="46" t="str">
        <f>D1354</f>
        <v>CON</v>
      </c>
    </row>
    <row r="1355" spans="1:15" x14ac:dyDescent="0.2">
      <c r="A1355" s="44"/>
      <c r="B1355" s="78">
        <v>24452</v>
      </c>
      <c r="C1355" s="13" t="s">
        <v>1509</v>
      </c>
      <c r="D1355" s="82" t="s">
        <v>24</v>
      </c>
      <c r="E1355" s="47" t="s">
        <v>15</v>
      </c>
      <c r="F1355" s="13">
        <v>0</v>
      </c>
      <c r="G1355" s="70">
        <v>14</v>
      </c>
      <c r="H1355" s="51">
        <f>IF(LEFT(E1355,2)="DH",1,IF(LEFT(E1355,2)="CA",2,IF(LEFT(E1355,2)="1B",3,IF(LEFT(E1355,2)="2B",4,IF(LEFT(E1355,2)="3B",5,IF(LEFT(E1355,2)="SS",6,IF(LEFT(E1355,2)="LF",7,IF(LEFT(E1355,2)="CF",8,IF(LEFT(E1355,2)="RF",9,IF(LEFT(E1355,2)="SP",10,IF(LEFT(E1355,2)="RP",11,12)))))))))))</f>
        <v>11</v>
      </c>
      <c r="I1355" s="53">
        <f>IF($G1355="NC","NC",IF(OR(LEFT(E1355,2)="RP",LEFT(E1355,2)="SP"),ROUNDDOWN($G1355*1.05,0)+IF($G1355*1.05-ROUNDDOWN($G1355*1.05,0)&gt;=2/3,2/3,IF($G1355*1.05-ROUNDDOWN($G1355*1.05,0)&gt;=1/3,1/3,0)),ROUNDDOWN($G1355*1.05,0)))</f>
        <v>14.666666666666666</v>
      </c>
      <c r="J1355" s="56"/>
      <c r="K1355" s="48"/>
      <c r="L1355" s="50"/>
      <c r="O1355" s="46" t="str">
        <f>D1355</f>
        <v>KCA</v>
      </c>
    </row>
    <row r="1356" spans="1:15" x14ac:dyDescent="0.2">
      <c r="A1356" s="44"/>
      <c r="B1356" s="78">
        <v>24453</v>
      </c>
      <c r="C1356" s="13" t="s">
        <v>1510</v>
      </c>
      <c r="D1356" s="82" t="s">
        <v>65</v>
      </c>
      <c r="E1356" s="47" t="s">
        <v>15</v>
      </c>
      <c r="F1356" s="13">
        <v>0</v>
      </c>
      <c r="G1356" s="70">
        <v>15.33</v>
      </c>
      <c r="H1356" s="51">
        <f>IF(LEFT(E1356,2)="DH",1,IF(LEFT(E1356,2)="CA",2,IF(LEFT(E1356,2)="1B",3,IF(LEFT(E1356,2)="2B",4,IF(LEFT(E1356,2)="3B",5,IF(LEFT(E1356,2)="SS",6,IF(LEFT(E1356,2)="LF",7,IF(LEFT(E1356,2)="CF",8,IF(LEFT(E1356,2)="RF",9,IF(LEFT(E1356,2)="SP",10,IF(LEFT(E1356,2)="RP",11,12)))))))))))</f>
        <v>11</v>
      </c>
      <c r="I1356" s="53">
        <f>IF($G1356="NC","NC",IF(OR(LEFT(E1356,2)="RP",LEFT(E1356,2)="SP"),ROUNDDOWN($G1356*1.05,0)+IF($G1356*1.05-ROUNDDOWN($G1356*1.05,0)&gt;=2/3,2/3,IF($G1356*1.05-ROUNDDOWN($G1356*1.05,0)&gt;=1/3,1/3,0)),ROUNDDOWN($G1356*1.05,0)))</f>
        <v>16</v>
      </c>
      <c r="J1356" s="56"/>
      <c r="K1356" s="48"/>
      <c r="L1356" s="50"/>
      <c r="O1356" s="46" t="str">
        <f>D1356</f>
        <v>ARN</v>
      </c>
    </row>
    <row r="1357" spans="1:15" x14ac:dyDescent="0.2">
      <c r="A1357" s="44"/>
      <c r="B1357" s="78">
        <v>24458</v>
      </c>
      <c r="C1357" s="13" t="s">
        <v>1511</v>
      </c>
      <c r="D1357" s="82" t="s">
        <v>69</v>
      </c>
      <c r="E1357" s="58" t="s">
        <v>15</v>
      </c>
      <c r="F1357" s="13">
        <v>0</v>
      </c>
      <c r="G1357" s="70">
        <v>0.33</v>
      </c>
      <c r="H1357" s="47">
        <f>IF(LEFT(E1357,2)="DH",1,IF(LEFT(E1357,2)="CA",2,IF(LEFT(E1357,2)="1B",3,IF(LEFT(E1357,2)="2B",4,IF(LEFT(E1357,2)="3B",5,IF(LEFT(E1357,2)="SS",6,IF(LEFT(E1357,2)="LF",7,IF(LEFT(E1357,2)="CF",8,IF(LEFT(E1357,2)="RF",9,IF(LEFT(E1357,2)="SP",10,IF(LEFT(E1357,2)="RP",11,12)))))))))))</f>
        <v>11</v>
      </c>
      <c r="I1357" s="53">
        <f>IF($G1357="NC","NC",IF(OR(LEFT(E1357,2)="RP",LEFT(E1357,2)="SP"),ROUNDDOWN($G1357*1.05,0)+IF($G1357*1.05-ROUNDDOWN($G1357*1.05,0)&gt;=2/3,2/3,IF($G1357*1.05-ROUNDDOWN($G1357*1.05,0)&gt;=1/3,1/3,0)),ROUNDDOWN($G1357*1.05,0)))</f>
        <v>0.33333333333333331</v>
      </c>
      <c r="J1357" s="56"/>
      <c r="K1357" s="48"/>
      <c r="L1357" s="50"/>
      <c r="O1357" s="46" t="str">
        <f>D1357</f>
        <v>OAA</v>
      </c>
    </row>
    <row r="1358" spans="1:15" x14ac:dyDescent="0.2">
      <c r="A1358" s="44"/>
      <c r="B1358" s="78">
        <v>24581</v>
      </c>
      <c r="C1358" s="13" t="s">
        <v>1516</v>
      </c>
      <c r="D1358" s="82" t="s">
        <v>71</v>
      </c>
      <c r="E1358" s="47" t="s">
        <v>15</v>
      </c>
      <c r="F1358" s="13">
        <v>0</v>
      </c>
      <c r="G1358" s="70">
        <v>37.659999999999997</v>
      </c>
      <c r="H1358" s="47">
        <f>IF(LEFT(E1358,2)="DH",1,IF(LEFT(E1358,2)="CA",2,IF(LEFT(E1358,2)="1B",3,IF(LEFT(E1358,2)="2B",4,IF(LEFT(E1358,2)="3B",5,IF(LEFT(E1358,2)="SS",6,IF(LEFT(E1358,2)="LF",7,IF(LEFT(E1358,2)="CF",8,IF(LEFT(E1358,2)="RF",9,IF(LEFT(E1358,2)="SP",10,IF(LEFT(E1358,2)="RP",11,12)))))))))))</f>
        <v>11</v>
      </c>
      <c r="I1358" s="53">
        <f>IF($G1358="NC","NC",IF(OR(LEFT(E1358,2)="RP",LEFT(E1358,2)="SP"),ROUNDDOWN($G1358*1.05,0)+IF($G1358*1.05-ROUNDDOWN($G1358*1.05,0)&gt;=2/3,2/3,IF($G1358*1.05-ROUNDDOWN($G1358*1.05,0)&gt;=1/3,1/3,0)),ROUNDDOWN($G1358*1.05,0)))</f>
        <v>39.333333333333336</v>
      </c>
      <c r="J1358" s="56"/>
      <c r="K1358" s="49"/>
      <c r="L1358" s="50"/>
      <c r="O1358" s="46" t="str">
        <f>D1358</f>
        <v>CIN</v>
      </c>
    </row>
    <row r="1359" spans="1:15" x14ac:dyDescent="0.2">
      <c r="A1359" s="44"/>
      <c r="B1359" s="78">
        <v>24590</v>
      </c>
      <c r="C1359" s="13" t="s">
        <v>1519</v>
      </c>
      <c r="D1359" s="82" t="s">
        <v>94</v>
      </c>
      <c r="E1359" s="47" t="s">
        <v>15</v>
      </c>
      <c r="F1359" s="13">
        <v>0</v>
      </c>
      <c r="G1359" s="70">
        <v>1.33</v>
      </c>
      <c r="H1359" s="51">
        <f>IF(LEFT(E1359,2)="DH",1,IF(LEFT(E1359,2)="CA",2,IF(LEFT(E1359,2)="1B",3,IF(LEFT(E1359,2)="2B",4,IF(LEFT(E1359,2)="3B",5,IF(LEFT(E1359,2)="SS",6,IF(LEFT(E1359,2)="LF",7,IF(LEFT(E1359,2)="CF",8,IF(LEFT(E1359,2)="RF",9,IF(LEFT(E1359,2)="SP",10,IF(LEFT(E1359,2)="RP",11,12)))))))))))</f>
        <v>11</v>
      </c>
      <c r="I1359" s="53">
        <f>IF($G1359="NC","NC",IF(OR(LEFT(E1359,2)="RP",LEFT(E1359,2)="SP"),ROUNDDOWN($G1359*1.05,0)+IF($G1359*1.05-ROUNDDOWN($G1359*1.05,0)&gt;=2/3,2/3,IF($G1359*1.05-ROUNDDOWN($G1359*1.05,0)&gt;=1/3,1/3,0)),ROUNDDOWN($G1359*1.05,0)))</f>
        <v>1.3333333333333333</v>
      </c>
      <c r="J1359" s="56"/>
      <c r="K1359" s="48"/>
      <c r="L1359" s="50"/>
      <c r="O1359" s="46" t="str">
        <f>D1359</f>
        <v>HOA</v>
      </c>
    </row>
    <row r="1360" spans="1:15" x14ac:dyDescent="0.2">
      <c r="A1360" s="44"/>
      <c r="B1360" s="78">
        <v>24591</v>
      </c>
      <c r="C1360" s="13" t="s">
        <v>1520</v>
      </c>
      <c r="D1360" s="82" t="s">
        <v>73</v>
      </c>
      <c r="E1360" s="47" t="s">
        <v>15</v>
      </c>
      <c r="F1360" s="13">
        <v>0</v>
      </c>
      <c r="G1360" s="70">
        <v>4.33</v>
      </c>
      <c r="H1360" s="51">
        <f>IF(LEFT(E1360,2)="DH",1,IF(LEFT(E1360,2)="CA",2,IF(LEFT(E1360,2)="1B",3,IF(LEFT(E1360,2)="2B",4,IF(LEFT(E1360,2)="3B",5,IF(LEFT(E1360,2)="SS",6,IF(LEFT(E1360,2)="LF",7,IF(LEFT(E1360,2)="CF",8,IF(LEFT(E1360,2)="RF",9,IF(LEFT(E1360,2)="SP",10,IF(LEFT(E1360,2)="RP",11,12)))))))))))</f>
        <v>11</v>
      </c>
      <c r="I1360" s="53">
        <f>IF($G1360="NC","NC",IF(OR(LEFT(E1360,2)="RP",LEFT(E1360,2)="SP"),ROUNDDOWN($G1360*1.05,0)+IF($G1360*1.05-ROUNDDOWN($G1360*1.05,0)&gt;=2/3,2/3,IF($G1360*1.05-ROUNDDOWN($G1360*1.05,0)&gt;=1/3,1/3,0)),ROUNDDOWN($G1360*1.05,0)))</f>
        <v>4.333333333333333</v>
      </c>
      <c r="J1360" s="56"/>
      <c r="K1360" s="48"/>
      <c r="L1360" s="50"/>
      <c r="O1360" s="46" t="str">
        <f>D1360</f>
        <v>TBA</v>
      </c>
    </row>
    <row r="1361" spans="1:16" x14ac:dyDescent="0.2">
      <c r="A1361" s="44"/>
      <c r="B1361" s="78">
        <v>24604</v>
      </c>
      <c r="C1361" s="13" t="s">
        <v>1523</v>
      </c>
      <c r="D1361" s="82" t="s">
        <v>17</v>
      </c>
      <c r="E1361" s="47" t="s">
        <v>528</v>
      </c>
      <c r="F1361" s="13">
        <v>1</v>
      </c>
      <c r="G1361" s="70">
        <v>21.33</v>
      </c>
      <c r="H1361" s="51">
        <f>IF(LEFT(E1361,2)="DH",1,IF(LEFT(E1361,2)="CA",2,IF(LEFT(E1361,2)="1B",3,IF(LEFT(E1361,2)="2B",4,IF(LEFT(E1361,2)="3B",5,IF(LEFT(E1361,2)="SS",6,IF(LEFT(E1361,2)="LF",7,IF(LEFT(E1361,2)="CF",8,IF(LEFT(E1361,2)="RF",9,IF(LEFT(E1361,2)="SP",10,IF(LEFT(E1361,2)="RP",11,12)))))))))))</f>
        <v>11</v>
      </c>
      <c r="I1361" s="53">
        <f>IF($G1361="NC","NC",IF(OR(LEFT(E1361,2)="RP",LEFT(E1361,2)="SP"),ROUNDDOWN($G1361*1.05,0)+IF($G1361*1.05-ROUNDDOWN($G1361*1.05,0)&gt;=2/3,2/3,IF($G1361*1.05-ROUNDDOWN($G1361*1.05,0)&gt;=1/3,1/3,0)),ROUNDDOWN($G1361*1.05,0)))</f>
        <v>22.333333333333332</v>
      </c>
      <c r="J1361" s="56"/>
      <c r="K1361" s="48"/>
      <c r="L1361" s="50"/>
      <c r="O1361" s="46" t="str">
        <f>D1361</f>
        <v>ATN</v>
      </c>
    </row>
    <row r="1362" spans="1:16" x14ac:dyDescent="0.2">
      <c r="A1362" s="44"/>
      <c r="B1362" s="78">
        <v>24710</v>
      </c>
      <c r="C1362" s="13" t="s">
        <v>1536</v>
      </c>
      <c r="D1362" s="82" t="s">
        <v>16</v>
      </c>
      <c r="E1362" s="47" t="s">
        <v>15</v>
      </c>
      <c r="F1362" s="13">
        <v>0</v>
      </c>
      <c r="G1362" s="70">
        <v>19</v>
      </c>
      <c r="H1362" s="51">
        <f>IF(LEFT(E1362,2)="DH",1,IF(LEFT(E1362,2)="CA",2,IF(LEFT(E1362,2)="1B",3,IF(LEFT(E1362,2)="2B",4,IF(LEFT(E1362,2)="3B",5,IF(LEFT(E1362,2)="SS",6,IF(LEFT(E1362,2)="LF",7,IF(LEFT(E1362,2)="CF",8,IF(LEFT(E1362,2)="RF",9,IF(LEFT(E1362,2)="SP",10,IF(LEFT(E1362,2)="RP",11,12)))))))))))</f>
        <v>11</v>
      </c>
      <c r="I1362" s="53">
        <f>IF($G1362="NC","NC",IF(OR(LEFT(E1362,2)="RP",LEFT(E1362,2)="SP"),ROUNDDOWN($G1362*1.05,0)+IF($G1362*1.05-ROUNDDOWN($G1362*1.05,0)&gt;=2/3,2/3,IF($G1362*1.05-ROUNDDOWN($G1362*1.05,0)&gt;=1/3,1/3,0)),ROUNDDOWN($G1362*1.05,0)))</f>
        <v>19.666666666666668</v>
      </c>
      <c r="J1362" s="56"/>
      <c r="K1362" s="48"/>
      <c r="L1362" s="50"/>
      <c r="O1362" s="46" t="str">
        <f>D1362</f>
        <v>TEA</v>
      </c>
    </row>
    <row r="1363" spans="1:16" x14ac:dyDescent="0.2">
      <c r="A1363" s="44"/>
      <c r="B1363" s="78">
        <v>24862</v>
      </c>
      <c r="C1363" s="13" t="s">
        <v>1545</v>
      </c>
      <c r="D1363" s="82" t="s">
        <v>19</v>
      </c>
      <c r="E1363" s="47" t="s">
        <v>15</v>
      </c>
      <c r="F1363" s="13">
        <v>0</v>
      </c>
      <c r="G1363" s="70">
        <v>30.33</v>
      </c>
      <c r="H1363" s="47">
        <f>IF(LEFT(E1363,2)="DH",1,IF(LEFT(E1363,2)="CA",2,IF(LEFT(E1363,2)="1B",3,IF(LEFT(E1363,2)="2B",4,IF(LEFT(E1363,2)="3B",5,IF(LEFT(E1363,2)="SS",6,IF(LEFT(E1363,2)="LF",7,IF(LEFT(E1363,2)="CF",8,IF(LEFT(E1363,2)="RF",9,IF(LEFT(E1363,2)="SP",10,IF(LEFT(E1363,2)="RP",11,12)))))))))))</f>
        <v>11</v>
      </c>
      <c r="I1363" s="53">
        <f>IF($G1363="NC","NC",IF(OR(LEFT(E1363,2)="RP",LEFT(E1363,2)="SP"),ROUNDDOWN($G1363*1.05,0)+IF($G1363*1.05-ROUNDDOWN($G1363*1.05,0)&gt;=2/3,2/3,IF($G1363*1.05-ROUNDDOWN($G1363*1.05,0)&gt;=1/3,1/3,0)),ROUNDDOWN($G1363*1.05,0)))</f>
        <v>31.666666666666668</v>
      </c>
      <c r="J1363" s="56"/>
      <c r="K1363" s="48"/>
      <c r="L1363" s="50"/>
      <c r="O1363" s="46" t="str">
        <f>D1363</f>
        <v>SLN</v>
      </c>
    </row>
    <row r="1364" spans="1:16" x14ac:dyDescent="0.2">
      <c r="A1364" s="44"/>
      <c r="B1364" s="78">
        <v>24914</v>
      </c>
      <c r="C1364" s="13" t="s">
        <v>1547</v>
      </c>
      <c r="D1364" s="82" t="s">
        <v>120</v>
      </c>
      <c r="E1364" s="47" t="s">
        <v>15</v>
      </c>
      <c r="F1364" s="13">
        <v>0</v>
      </c>
      <c r="G1364" s="70">
        <v>7.33</v>
      </c>
      <c r="H1364" s="51">
        <f>IF(LEFT(E1364,2)="DH",1,IF(LEFT(E1364,2)="CA",2,IF(LEFT(E1364,2)="1B",3,IF(LEFT(E1364,2)="2B",4,IF(LEFT(E1364,2)="3B",5,IF(LEFT(E1364,2)="SS",6,IF(LEFT(E1364,2)="LF",7,IF(LEFT(E1364,2)="CF",8,IF(LEFT(E1364,2)="RF",9,IF(LEFT(E1364,2)="SP",10,IF(LEFT(E1364,2)="RP",11,12)))))))))))</f>
        <v>11</v>
      </c>
      <c r="I1364" s="53">
        <f>IF($G1364="NC","NC",IF(OR(LEFT(E1364,2)="RP",LEFT(E1364,2)="SP"),ROUNDDOWN($G1364*1.05,0)+IF($G1364*1.05-ROUNDDOWN($G1364*1.05,0)&gt;=2/3,2/3,IF($G1364*1.05-ROUNDDOWN($G1364*1.05,0)&gt;=1/3,1/3,0)),ROUNDDOWN($G1364*1.05,0)))</f>
        <v>7.666666666666667</v>
      </c>
      <c r="J1364" s="56"/>
      <c r="K1364" s="48"/>
      <c r="L1364" s="50"/>
      <c r="O1364" s="46" t="str">
        <f>D1364</f>
        <v>TOA</v>
      </c>
    </row>
    <row r="1365" spans="1:16" x14ac:dyDescent="0.2">
      <c r="A1365" s="44"/>
      <c r="B1365" s="78">
        <v>24930</v>
      </c>
      <c r="C1365" s="13" t="s">
        <v>1548</v>
      </c>
      <c r="D1365" s="82" t="s">
        <v>68</v>
      </c>
      <c r="E1365" s="47" t="s">
        <v>15</v>
      </c>
      <c r="F1365" s="13">
        <v>0</v>
      </c>
      <c r="G1365" s="70">
        <v>9</v>
      </c>
      <c r="H1365" s="51">
        <f>IF(LEFT(E1365,2)="DH",1,IF(LEFT(E1365,2)="CA",2,IF(LEFT(E1365,2)="1B",3,IF(LEFT(E1365,2)="2B",4,IF(LEFT(E1365,2)="3B",5,IF(LEFT(E1365,2)="SS",6,IF(LEFT(E1365,2)="LF",7,IF(LEFT(E1365,2)="CF",8,IF(LEFT(E1365,2)="RF",9,IF(LEFT(E1365,2)="SP",10,IF(LEFT(E1365,2)="RP",11,12)))))))))))</f>
        <v>11</v>
      </c>
      <c r="I1365" s="53">
        <f>IF($G1365="NC","NC",IF(OR(LEFT(E1365,2)="RP",LEFT(E1365,2)="SP"),ROUNDDOWN($G1365*1.05,0)+IF($G1365*1.05-ROUNDDOWN($G1365*1.05,0)&gt;=2/3,2/3,IF($G1365*1.05-ROUNDDOWN($G1365*1.05,0)&gt;=1/3,1/3,0)),ROUNDDOWN($G1365*1.05,0)))</f>
        <v>9.3333333333333339</v>
      </c>
      <c r="J1365" s="56"/>
      <c r="K1365" s="48"/>
      <c r="L1365" s="50"/>
      <c r="O1365" s="46" t="str">
        <f>D1365</f>
        <v>CHN</v>
      </c>
    </row>
    <row r="1366" spans="1:16" x14ac:dyDescent="0.2">
      <c r="A1366" s="44"/>
      <c r="B1366" s="78">
        <v>24937</v>
      </c>
      <c r="C1366" s="13" t="s">
        <v>1550</v>
      </c>
      <c r="D1366" s="82" t="s">
        <v>22</v>
      </c>
      <c r="E1366" s="47" t="s">
        <v>15</v>
      </c>
      <c r="F1366" s="13">
        <v>0</v>
      </c>
      <c r="G1366" s="70">
        <v>9.33</v>
      </c>
      <c r="H1366" s="47">
        <f>IF(LEFT(E1366,2)="DH",1,IF(LEFT(E1366,2)="CA",2,IF(LEFT(E1366,2)="1B",3,IF(LEFT(E1366,2)="2B",4,IF(LEFT(E1366,2)="3B",5,IF(LEFT(E1366,2)="SS",6,IF(LEFT(E1366,2)="LF",7,IF(LEFT(E1366,2)="CF",8,IF(LEFT(E1366,2)="RF",9,IF(LEFT(E1366,2)="SP",10,IF(LEFT(E1366,2)="RP",11,12)))))))))))</f>
        <v>11</v>
      </c>
      <c r="I1366" s="53">
        <f>IF($G1366="NC","NC",IF(OR(LEFT(E1366,2)="RP",LEFT(E1366,2)="SP"),ROUNDDOWN($G1366*1.05,0)+IF($G1366*1.05-ROUNDDOWN($G1366*1.05,0)&gt;=2/3,2/3,IF($G1366*1.05-ROUNDDOWN($G1366*1.05,0)&gt;=1/3,1/3,0)),ROUNDDOWN($G1366*1.05,0)))</f>
        <v>9.6666666666666661</v>
      </c>
      <c r="J1366" s="56"/>
      <c r="K1366" s="49"/>
      <c r="L1366" s="50"/>
      <c r="O1366" s="46" t="str">
        <f>D1366</f>
        <v>NYN</v>
      </c>
    </row>
    <row r="1367" spans="1:16" x14ac:dyDescent="0.2">
      <c r="A1367" s="44"/>
      <c r="B1367" s="78">
        <v>24975</v>
      </c>
      <c r="C1367" s="13" t="s">
        <v>1552</v>
      </c>
      <c r="D1367" s="82" t="s">
        <v>25</v>
      </c>
      <c r="E1367" s="47" t="s">
        <v>528</v>
      </c>
      <c r="F1367" s="13">
        <v>1</v>
      </c>
      <c r="G1367" s="70">
        <v>17.66</v>
      </c>
      <c r="H1367" s="51">
        <f>IF(LEFT(E1367,2)="DH",1,IF(LEFT(E1367,2)="CA",2,IF(LEFT(E1367,2)="1B",3,IF(LEFT(E1367,2)="2B",4,IF(LEFT(E1367,2)="3B",5,IF(LEFT(E1367,2)="SS",6,IF(LEFT(E1367,2)="LF",7,IF(LEFT(E1367,2)="CF",8,IF(LEFT(E1367,2)="RF",9,IF(LEFT(E1367,2)="SP",10,IF(LEFT(E1367,2)="RP",11,12)))))))))))</f>
        <v>11</v>
      </c>
      <c r="I1367" s="53">
        <f>IF($G1367="NC","NC",IF(OR(LEFT(E1367,2)="RP",LEFT(E1367,2)="SP"),ROUNDDOWN($G1367*1.05,0)+IF($G1367*1.05-ROUNDDOWN($G1367*1.05,0)&gt;=2/3,2/3,IF($G1367*1.05-ROUNDDOWN($G1367*1.05,0)&gt;=1/3,1/3,0)),ROUNDDOWN($G1367*1.05,0)))</f>
        <v>18.333333333333332</v>
      </c>
      <c r="J1367" s="56"/>
      <c r="K1367" s="48"/>
      <c r="L1367" s="50"/>
      <c r="O1367" s="46" t="str">
        <f>D1367</f>
        <v>BOA</v>
      </c>
    </row>
    <row r="1368" spans="1:16" x14ac:dyDescent="0.2">
      <c r="A1368" s="44"/>
      <c r="B1368" s="78">
        <v>24977</v>
      </c>
      <c r="C1368" s="13" t="s">
        <v>1553</v>
      </c>
      <c r="D1368" s="76" t="str">
        <f>P1368</f>
        <v>HOA/BAA</v>
      </c>
      <c r="E1368" s="47" t="s">
        <v>15</v>
      </c>
      <c r="F1368" s="13">
        <v>0</v>
      </c>
      <c r="G1368" s="70">
        <v>33.659999999999997</v>
      </c>
      <c r="H1368" s="51">
        <f>IF(LEFT(E1368,2)="DH",1,IF(LEFT(E1368,2)="CA",2,IF(LEFT(E1368,2)="1B",3,IF(LEFT(E1368,2)="2B",4,IF(LEFT(E1368,2)="3B",5,IF(LEFT(E1368,2)="SS",6,IF(LEFT(E1368,2)="LF",7,IF(LEFT(E1368,2)="CF",8,IF(LEFT(E1368,2)="RF",9,IF(LEFT(E1368,2)="SP",10,IF(LEFT(E1368,2)="RP",11,12)))))))))))</f>
        <v>11</v>
      </c>
      <c r="I1368" s="53">
        <f>IF($G1368="NC","NC",IF(OR(LEFT(E1368,2)="RP",LEFT(E1368,2)="SP"),ROUNDDOWN($G1368*1.05,0)+IF($G1368*1.05-ROUNDDOWN($G1368*1.05,0)&gt;=2/3,2/3,IF($G1368*1.05-ROUNDDOWN($G1368*1.05,0)&gt;=1/3,1/3,0)),ROUNDDOWN($G1368*1.05,0)))</f>
        <v>35.333333333333336</v>
      </c>
      <c r="J1368" s="56"/>
      <c r="K1368" s="48"/>
      <c r="L1368" s="50"/>
      <c r="O1368" s="46" t="str">
        <f>D1368</f>
        <v>HOA/BAA</v>
      </c>
      <c r="P1368" s="46" t="s">
        <v>486</v>
      </c>
    </row>
    <row r="1369" spans="1:16" x14ac:dyDescent="0.2">
      <c r="A1369" s="44"/>
      <c r="B1369" s="78">
        <v>24986</v>
      </c>
      <c r="C1369" s="13" t="s">
        <v>1555</v>
      </c>
      <c r="D1369" s="82" t="s">
        <v>23</v>
      </c>
      <c r="E1369" s="47" t="s">
        <v>15</v>
      </c>
      <c r="F1369" s="13">
        <v>0</v>
      </c>
      <c r="G1369" s="70">
        <v>14</v>
      </c>
      <c r="H1369" s="51">
        <f>IF(LEFT(E1369,2)="DH",1,IF(LEFT(E1369,2)="CA",2,IF(LEFT(E1369,2)="1B",3,IF(LEFT(E1369,2)="2B",4,IF(LEFT(E1369,2)="3B",5,IF(LEFT(E1369,2)="SS",6,IF(LEFT(E1369,2)="LF",7,IF(LEFT(E1369,2)="CF",8,IF(LEFT(E1369,2)="RF",9,IF(LEFT(E1369,2)="SP",10,IF(LEFT(E1369,2)="RP",11,12)))))))))))</f>
        <v>11</v>
      </c>
      <c r="I1369" s="53">
        <f>IF($G1369="NC","NC",IF(OR(LEFT(E1369,2)="RP",LEFT(E1369,2)="SP"),ROUNDDOWN($G1369*1.05,0)+IF($G1369*1.05-ROUNDDOWN($G1369*1.05,0)&gt;=2/3,2/3,IF($G1369*1.05-ROUNDDOWN($G1369*1.05,0)&gt;=1/3,1/3,0)),ROUNDDOWN($G1369*1.05,0)))</f>
        <v>14.666666666666666</v>
      </c>
      <c r="J1369" s="56"/>
      <c r="K1369" s="48"/>
      <c r="L1369" s="50"/>
      <c r="O1369" s="46" t="str">
        <f>D1369</f>
        <v>BAA</v>
      </c>
    </row>
    <row r="1370" spans="1:16" x14ac:dyDescent="0.2">
      <c r="A1370" s="44"/>
      <c r="B1370" s="78">
        <v>24995</v>
      </c>
      <c r="C1370" s="13" t="s">
        <v>1557</v>
      </c>
      <c r="D1370" s="76" t="str">
        <f>P1370</f>
        <v>KCA/PIN</v>
      </c>
      <c r="E1370" s="47" t="s">
        <v>15</v>
      </c>
      <c r="F1370" s="13">
        <v>0</v>
      </c>
      <c r="G1370" s="70">
        <v>17.66</v>
      </c>
      <c r="H1370" s="47">
        <f>IF(LEFT(E1370,2)="DH",1,IF(LEFT(E1370,2)="CA",2,IF(LEFT(E1370,2)="1B",3,IF(LEFT(E1370,2)="2B",4,IF(LEFT(E1370,2)="3B",5,IF(LEFT(E1370,2)="SS",6,IF(LEFT(E1370,2)="LF",7,IF(LEFT(E1370,2)="CF",8,IF(LEFT(E1370,2)="RF",9,IF(LEFT(E1370,2)="SP",10,IF(LEFT(E1370,2)="RP",11,12)))))))))))</f>
        <v>11</v>
      </c>
      <c r="I1370" s="53">
        <f>IF($G1370="NC","NC",IF(OR(LEFT(E1370,2)="RP",LEFT(E1370,2)="SP"),ROUNDDOWN($G1370*1.05,0)+IF($G1370*1.05-ROUNDDOWN($G1370*1.05,0)&gt;=2/3,2/3,IF($G1370*1.05-ROUNDDOWN($G1370*1.05,0)&gt;=1/3,1/3,0)),ROUNDDOWN($G1370*1.05,0)))</f>
        <v>18.333333333333332</v>
      </c>
      <c r="J1370" s="56"/>
      <c r="K1370" s="49"/>
      <c r="L1370" s="50"/>
      <c r="O1370" s="46" t="str">
        <f>D1370</f>
        <v>KCA/PIN</v>
      </c>
      <c r="P1370" s="46" t="s">
        <v>410</v>
      </c>
    </row>
    <row r="1371" spans="1:16" x14ac:dyDescent="0.2">
      <c r="A1371" s="44"/>
      <c r="B1371" s="78">
        <v>25158</v>
      </c>
      <c r="C1371" s="13" t="s">
        <v>1564</v>
      </c>
      <c r="D1371" s="82" t="s">
        <v>67</v>
      </c>
      <c r="E1371" s="47" t="s">
        <v>15</v>
      </c>
      <c r="F1371" s="13">
        <v>0</v>
      </c>
      <c r="G1371" s="70">
        <v>0.66</v>
      </c>
      <c r="H1371" s="51">
        <f>IF(LEFT(E1371,2)="DH",1,IF(LEFT(E1371,2)="CA",2,IF(LEFT(E1371,2)="1B",3,IF(LEFT(E1371,2)="2B",4,IF(LEFT(E1371,2)="3B",5,IF(LEFT(E1371,2)="SS",6,IF(LEFT(E1371,2)="LF",7,IF(LEFT(E1371,2)="CF",8,IF(LEFT(E1371,2)="RF",9,IF(LEFT(E1371,2)="SP",10,IF(LEFT(E1371,2)="RP",11,12)))))))))))</f>
        <v>11</v>
      </c>
      <c r="I1371" s="53">
        <f>IF($G1371="NC","NC",IF(OR(LEFT(E1371,2)="RP",LEFT(E1371,2)="SP"),ROUNDDOWN($G1371*1.05,0)+IF($G1371*1.05-ROUNDDOWN($G1371*1.05,0)&gt;=2/3,2/3,IF($G1371*1.05-ROUNDDOWN($G1371*1.05,0)&gt;=1/3,1/3,0)),ROUNDDOWN($G1371*1.05,0)))</f>
        <v>0.66666666666666663</v>
      </c>
      <c r="J1371" s="56"/>
      <c r="K1371" s="48"/>
      <c r="L1371" s="50"/>
      <c r="O1371" s="46" t="str">
        <f>D1371</f>
        <v>NYA</v>
      </c>
    </row>
    <row r="1372" spans="1:16" x14ac:dyDescent="0.2">
      <c r="A1372" s="44"/>
      <c r="B1372" s="78">
        <v>25174</v>
      </c>
      <c r="C1372" s="13" t="s">
        <v>1565</v>
      </c>
      <c r="D1372" s="82" t="s">
        <v>63</v>
      </c>
      <c r="E1372" s="47" t="s">
        <v>15</v>
      </c>
      <c r="F1372" s="13">
        <v>0</v>
      </c>
      <c r="G1372" s="70">
        <v>12.66</v>
      </c>
      <c r="H1372" s="51">
        <f>IF(LEFT(E1372,2)="DH",1,IF(LEFT(E1372,2)="CA",2,IF(LEFT(E1372,2)="1B",3,IF(LEFT(E1372,2)="2B",4,IF(LEFT(E1372,2)="3B",5,IF(LEFT(E1372,2)="SS",6,IF(LEFT(E1372,2)="LF",7,IF(LEFT(E1372,2)="CF",8,IF(LEFT(E1372,2)="RF",9,IF(LEFT(E1372,2)="SP",10,IF(LEFT(E1372,2)="RP",11,12)))))))))))</f>
        <v>11</v>
      </c>
      <c r="I1372" s="53">
        <f>IF($G1372="NC","NC",IF(OR(LEFT(E1372,2)="RP",LEFT(E1372,2)="SP"),ROUNDDOWN($G1372*1.05,0)+IF($G1372*1.05-ROUNDDOWN($G1372*1.05,0)&gt;=2/3,2/3,IF($G1372*1.05-ROUNDDOWN($G1372*1.05,0)&gt;=1/3,1/3,0)),ROUNDDOWN($G1372*1.05,0)))</f>
        <v>13</v>
      </c>
      <c r="J1372" s="56"/>
      <c r="K1372" s="48"/>
      <c r="L1372" s="50"/>
      <c r="O1372" s="46" t="str">
        <f>D1372</f>
        <v>CHA</v>
      </c>
    </row>
    <row r="1373" spans="1:16" x14ac:dyDescent="0.2">
      <c r="A1373" s="44"/>
      <c r="B1373" s="78">
        <v>25215</v>
      </c>
      <c r="C1373" s="13" t="s">
        <v>1568</v>
      </c>
      <c r="D1373" s="82" t="s">
        <v>23</v>
      </c>
      <c r="E1373" s="47" t="s">
        <v>15</v>
      </c>
      <c r="F1373" s="13">
        <v>0</v>
      </c>
      <c r="G1373" s="70">
        <v>19.66</v>
      </c>
      <c r="H1373" s="51">
        <f>IF(LEFT(E1373,2)="DH",1,IF(LEFT(E1373,2)="CA",2,IF(LEFT(E1373,2)="1B",3,IF(LEFT(E1373,2)="2B",4,IF(LEFT(E1373,2)="3B",5,IF(LEFT(E1373,2)="SS",6,IF(LEFT(E1373,2)="LF",7,IF(LEFT(E1373,2)="CF",8,IF(LEFT(E1373,2)="RF",9,IF(LEFT(E1373,2)="SP",10,IF(LEFT(E1373,2)="RP",11,12)))))))))))</f>
        <v>11</v>
      </c>
      <c r="I1373" s="53">
        <f>IF($G1373="NC","NC",IF(OR(LEFT(E1373,2)="RP",LEFT(E1373,2)="SP"),ROUNDDOWN($G1373*1.05,0)+IF($G1373*1.05-ROUNDDOWN($G1373*1.05,0)&gt;=2/3,2/3,IF($G1373*1.05-ROUNDDOWN($G1373*1.05,0)&gt;=1/3,1/3,0)),ROUNDDOWN($G1373*1.05,0)))</f>
        <v>20.333333333333332</v>
      </c>
      <c r="J1373" s="56"/>
      <c r="K1373" s="48"/>
      <c r="L1373" s="50"/>
      <c r="O1373" s="46" t="str">
        <f>D1373</f>
        <v>BAA</v>
      </c>
    </row>
    <row r="1374" spans="1:16" x14ac:dyDescent="0.2">
      <c r="A1374" s="44"/>
      <c r="B1374" s="78">
        <v>25311</v>
      </c>
      <c r="C1374" s="13" t="s">
        <v>1569</v>
      </c>
      <c r="D1374" s="82" t="s">
        <v>19</v>
      </c>
      <c r="E1374" s="47" t="s">
        <v>15</v>
      </c>
      <c r="F1374" s="13">
        <v>0</v>
      </c>
      <c r="G1374" s="70">
        <v>11</v>
      </c>
      <c r="H1374" s="51">
        <f>IF(LEFT(E1374,2)="DH",1,IF(LEFT(E1374,2)="CA",2,IF(LEFT(E1374,2)="1B",3,IF(LEFT(E1374,2)="2B",4,IF(LEFT(E1374,2)="3B",5,IF(LEFT(E1374,2)="SS",6,IF(LEFT(E1374,2)="LF",7,IF(LEFT(E1374,2)="CF",8,IF(LEFT(E1374,2)="RF",9,IF(LEFT(E1374,2)="SP",10,IF(LEFT(E1374,2)="RP",11,12)))))))))))</f>
        <v>11</v>
      </c>
      <c r="I1374" s="53">
        <f>IF($G1374="NC","NC",IF(OR(LEFT(E1374,2)="RP",LEFT(E1374,2)="SP"),ROUNDDOWN($G1374*1.05,0)+IF($G1374*1.05-ROUNDDOWN($G1374*1.05,0)&gt;=2/3,2/3,IF($G1374*1.05-ROUNDDOWN($G1374*1.05,0)&gt;=1/3,1/3,0)),ROUNDDOWN($G1374*1.05,0)))</f>
        <v>11.333333333333334</v>
      </c>
      <c r="J1374" s="56"/>
      <c r="K1374" s="48"/>
      <c r="L1374" s="50"/>
      <c r="O1374" s="46" t="str">
        <f>D1374</f>
        <v>SLN</v>
      </c>
    </row>
    <row r="1375" spans="1:16" x14ac:dyDescent="0.2">
      <c r="A1375" s="44"/>
      <c r="B1375" s="78">
        <v>25379</v>
      </c>
      <c r="C1375" s="13" t="s">
        <v>1576</v>
      </c>
      <c r="D1375" s="82" t="s">
        <v>24</v>
      </c>
      <c r="E1375" s="47" t="s">
        <v>15</v>
      </c>
      <c r="F1375" s="13">
        <v>0</v>
      </c>
      <c r="G1375" s="70">
        <v>40.33</v>
      </c>
      <c r="H1375" s="47">
        <f>IF(LEFT(E1375,2)="DH",1,IF(LEFT(E1375,2)="CA",2,IF(LEFT(E1375,2)="1B",3,IF(LEFT(E1375,2)="2B",4,IF(LEFT(E1375,2)="3B",5,IF(LEFT(E1375,2)="SS",6,IF(LEFT(E1375,2)="LF",7,IF(LEFT(E1375,2)="CF",8,IF(LEFT(E1375,2)="RF",9,IF(LEFT(E1375,2)="SP",10,IF(LEFT(E1375,2)="RP",11,12)))))))))))</f>
        <v>11</v>
      </c>
      <c r="I1375" s="53">
        <f>IF($G1375="NC","NC",IF(OR(LEFT(E1375,2)="RP",LEFT(E1375,2)="SP"),ROUNDDOWN($G1375*1.05,0)+IF($G1375*1.05-ROUNDDOWN($G1375*1.05,0)&gt;=2/3,2/3,IF($G1375*1.05-ROUNDDOWN($G1375*1.05,0)&gt;=1/3,1/3,0)),ROUNDDOWN($G1375*1.05,0)))</f>
        <v>42.333333333333336</v>
      </c>
      <c r="J1375" s="56"/>
      <c r="K1375" s="49"/>
      <c r="L1375" s="50"/>
      <c r="O1375" s="46" t="str">
        <f>D1375</f>
        <v>KCA</v>
      </c>
    </row>
    <row r="1376" spans="1:16" x14ac:dyDescent="0.2">
      <c r="A1376" s="44"/>
      <c r="B1376" s="78">
        <v>25427</v>
      </c>
      <c r="C1376" s="13" t="s">
        <v>1580</v>
      </c>
      <c r="D1376" s="82" t="s">
        <v>68</v>
      </c>
      <c r="E1376" s="47" t="s">
        <v>15</v>
      </c>
      <c r="F1376" s="13">
        <v>0</v>
      </c>
      <c r="G1376" s="70">
        <v>9.33</v>
      </c>
      <c r="H1376" s="47">
        <f>IF(LEFT(E1376,2)="DH",1,IF(LEFT(E1376,2)="CA",2,IF(LEFT(E1376,2)="1B",3,IF(LEFT(E1376,2)="2B",4,IF(LEFT(E1376,2)="3B",5,IF(LEFT(E1376,2)="SS",6,IF(LEFT(E1376,2)="LF",7,IF(LEFT(E1376,2)="CF",8,IF(LEFT(E1376,2)="RF",9,IF(LEFT(E1376,2)="SP",10,IF(LEFT(E1376,2)="RP",11,12)))))))))))</f>
        <v>11</v>
      </c>
      <c r="I1376" s="53">
        <f>IF($G1376="NC","NC",IF(OR(LEFT(E1376,2)="RP",LEFT(E1376,2)="SP"),ROUNDDOWN($G1376*1.05,0)+IF($G1376*1.05-ROUNDDOWN($G1376*1.05,0)&gt;=2/3,2/3,IF($G1376*1.05-ROUNDDOWN($G1376*1.05,0)&gt;=1/3,1/3,0)),ROUNDDOWN($G1376*1.05,0)))</f>
        <v>9.6666666666666661</v>
      </c>
      <c r="J1376" s="56"/>
      <c r="K1376" s="49"/>
      <c r="L1376" s="50"/>
      <c r="O1376" s="46" t="str">
        <f>D1376</f>
        <v>CHN</v>
      </c>
    </row>
    <row r="1377" spans="1:16" x14ac:dyDescent="0.2">
      <c r="A1377" s="44"/>
      <c r="B1377" s="78">
        <v>25474</v>
      </c>
      <c r="C1377" s="13" t="s">
        <v>1585</v>
      </c>
      <c r="D1377" s="82" t="s">
        <v>17</v>
      </c>
      <c r="E1377" s="58" t="s">
        <v>15</v>
      </c>
      <c r="F1377" s="13">
        <v>0</v>
      </c>
      <c r="G1377" s="70">
        <v>1</v>
      </c>
      <c r="H1377" s="47">
        <f>IF(LEFT(E1377,2)="DH",1,IF(LEFT(E1377,2)="CA",2,IF(LEFT(E1377,2)="1B",3,IF(LEFT(E1377,2)="2B",4,IF(LEFT(E1377,2)="3B",5,IF(LEFT(E1377,2)="SS",6,IF(LEFT(E1377,2)="LF",7,IF(LEFT(E1377,2)="CF",8,IF(LEFT(E1377,2)="RF",9,IF(LEFT(E1377,2)="SP",10,IF(LEFT(E1377,2)="RP",11,12)))))))))))</f>
        <v>11</v>
      </c>
      <c r="I1377" s="53">
        <f>IF($G1377="NC","NC",IF(OR(LEFT(E1377,2)="RP",LEFT(E1377,2)="SP"),ROUNDDOWN($G1377*1.05,0)+IF($G1377*1.05-ROUNDDOWN($G1377*1.05,0)&gt;=2/3,2/3,IF($G1377*1.05-ROUNDDOWN($G1377*1.05,0)&gt;=1/3,1/3,0)),ROUNDDOWN($G1377*1.05,0)))</f>
        <v>1</v>
      </c>
      <c r="J1377" s="56"/>
      <c r="K1377" s="48"/>
      <c r="L1377" s="50"/>
      <c r="O1377" s="46" t="str">
        <f>D1377</f>
        <v>ATN</v>
      </c>
    </row>
    <row r="1378" spans="1:16" x14ac:dyDescent="0.2">
      <c r="A1378" s="44"/>
      <c r="B1378" s="78">
        <v>25481</v>
      </c>
      <c r="C1378" s="13" t="s">
        <v>1588</v>
      </c>
      <c r="D1378" s="82" t="s">
        <v>71</v>
      </c>
      <c r="E1378" s="47" t="s">
        <v>15</v>
      </c>
      <c r="F1378" s="13">
        <v>0</v>
      </c>
      <c r="G1378" s="70">
        <v>6.66</v>
      </c>
      <c r="H1378" s="47">
        <f>IF(LEFT(E1378,2)="DH",1,IF(LEFT(E1378,2)="CA",2,IF(LEFT(E1378,2)="1B",3,IF(LEFT(E1378,2)="2B",4,IF(LEFT(E1378,2)="3B",5,IF(LEFT(E1378,2)="SS",6,IF(LEFT(E1378,2)="LF",7,IF(LEFT(E1378,2)="CF",8,IF(LEFT(E1378,2)="RF",9,IF(LEFT(E1378,2)="SP",10,IF(LEFT(E1378,2)="RP",11,12)))))))))))</f>
        <v>11</v>
      </c>
      <c r="I1378" s="53">
        <f>IF($G1378="NC","NC",IF(OR(LEFT(E1378,2)="RP",LEFT(E1378,2)="SP"),ROUNDDOWN($G1378*1.05,0)+IF($G1378*1.05-ROUNDDOWN($G1378*1.05,0)&gt;=2/3,2/3,IF($G1378*1.05-ROUNDDOWN($G1378*1.05,0)&gt;=1/3,1/3,0)),ROUNDDOWN($G1378*1.05,0)))</f>
        <v>6.666666666666667</v>
      </c>
      <c r="J1378" s="56"/>
      <c r="K1378" s="49"/>
      <c r="L1378" s="50"/>
      <c r="O1378" s="46" t="str">
        <f>D1378</f>
        <v>CIN</v>
      </c>
    </row>
    <row r="1379" spans="1:16" x14ac:dyDescent="0.2">
      <c r="A1379" s="44"/>
      <c r="B1379" s="78">
        <v>25501</v>
      </c>
      <c r="C1379" s="13" t="s">
        <v>1591</v>
      </c>
      <c r="D1379" s="82" t="s">
        <v>120</v>
      </c>
      <c r="E1379" s="47" t="s">
        <v>528</v>
      </c>
      <c r="F1379" s="13">
        <v>2</v>
      </c>
      <c r="G1379" s="70">
        <v>24.66</v>
      </c>
      <c r="H1379" s="51">
        <f>IF(LEFT(E1379,2)="DH",1,IF(LEFT(E1379,2)="CA",2,IF(LEFT(E1379,2)="1B",3,IF(LEFT(E1379,2)="2B",4,IF(LEFT(E1379,2)="3B",5,IF(LEFT(E1379,2)="SS",6,IF(LEFT(E1379,2)="LF",7,IF(LEFT(E1379,2)="CF",8,IF(LEFT(E1379,2)="RF",9,IF(LEFT(E1379,2)="SP",10,IF(LEFT(E1379,2)="RP",11,12)))))))))))</f>
        <v>11</v>
      </c>
      <c r="I1379" s="53">
        <f>IF($G1379="NC","NC",IF(OR(LEFT(E1379,2)="RP",LEFT(E1379,2)="SP"),ROUNDDOWN($G1379*1.05,0)+IF($G1379*1.05-ROUNDDOWN($G1379*1.05,0)&gt;=2/3,2/3,IF($G1379*1.05-ROUNDDOWN($G1379*1.05,0)&gt;=1/3,1/3,0)),ROUNDDOWN($G1379*1.05,0)))</f>
        <v>25.666666666666668</v>
      </c>
      <c r="J1379" s="56"/>
      <c r="K1379" s="48"/>
      <c r="L1379" s="50"/>
      <c r="O1379" s="46" t="str">
        <f>D1379</f>
        <v>TOA</v>
      </c>
    </row>
    <row r="1380" spans="1:16" x14ac:dyDescent="0.2">
      <c r="A1380" s="44"/>
      <c r="B1380" s="78">
        <v>25551</v>
      </c>
      <c r="C1380" s="13" t="s">
        <v>1595</v>
      </c>
      <c r="D1380" s="82" t="s">
        <v>25</v>
      </c>
      <c r="E1380" s="47" t="s">
        <v>15</v>
      </c>
      <c r="F1380" s="13">
        <v>0</v>
      </c>
      <c r="G1380" s="70">
        <v>7.66</v>
      </c>
      <c r="H1380" s="51">
        <f>IF(LEFT(E1380,2)="DH",1,IF(LEFT(E1380,2)="CA",2,IF(LEFT(E1380,2)="1B",3,IF(LEFT(E1380,2)="2B",4,IF(LEFT(E1380,2)="3B",5,IF(LEFT(E1380,2)="SS",6,IF(LEFT(E1380,2)="LF",7,IF(LEFT(E1380,2)="CF",8,IF(LEFT(E1380,2)="RF",9,IF(LEFT(E1380,2)="SP",10,IF(LEFT(E1380,2)="RP",11,12)))))))))))</f>
        <v>11</v>
      </c>
      <c r="I1380" s="53">
        <f>IF($G1380="NC","NC",IF(OR(LEFT(E1380,2)="RP",LEFT(E1380,2)="SP"),ROUNDDOWN($G1380*1.05,0)+IF($G1380*1.05-ROUNDDOWN($G1380*1.05,0)&gt;=2/3,2/3,IF($G1380*1.05-ROUNDDOWN($G1380*1.05,0)&gt;=1/3,1/3,0)),ROUNDDOWN($G1380*1.05,0)))</f>
        <v>8</v>
      </c>
      <c r="J1380" s="56"/>
      <c r="K1380" s="48"/>
      <c r="L1380" s="50"/>
      <c r="O1380" s="46" t="str">
        <f>D1380</f>
        <v>BOA</v>
      </c>
    </row>
    <row r="1381" spans="1:16" x14ac:dyDescent="0.2">
      <c r="A1381" s="44"/>
      <c r="B1381" s="78">
        <v>25582</v>
      </c>
      <c r="C1381" s="13" t="s">
        <v>1598</v>
      </c>
      <c r="D1381" s="82" t="s">
        <v>69</v>
      </c>
      <c r="E1381" s="47" t="s">
        <v>528</v>
      </c>
      <c r="F1381" s="13">
        <v>1</v>
      </c>
      <c r="G1381" s="70">
        <v>11.66</v>
      </c>
      <c r="H1381" s="51">
        <f>IF(LEFT(E1381,2)="DH",1,IF(LEFT(E1381,2)="CA",2,IF(LEFT(E1381,2)="1B",3,IF(LEFT(E1381,2)="2B",4,IF(LEFT(E1381,2)="3B",5,IF(LEFT(E1381,2)="SS",6,IF(LEFT(E1381,2)="LF",7,IF(LEFT(E1381,2)="CF",8,IF(LEFT(E1381,2)="RF",9,IF(LEFT(E1381,2)="SP",10,IF(LEFT(E1381,2)="RP",11,12)))))))))))</f>
        <v>11</v>
      </c>
      <c r="I1381" s="53">
        <f>IF($G1381="NC","NC",IF(OR(LEFT(E1381,2)="RP",LEFT(E1381,2)="SP"),ROUNDDOWN($G1381*1.05,0)+IF($G1381*1.05-ROUNDDOWN($G1381*1.05,0)&gt;=2/3,2/3,IF($G1381*1.05-ROUNDDOWN($G1381*1.05,0)&gt;=1/3,1/3,0)),ROUNDDOWN($G1381*1.05,0)))</f>
        <v>12</v>
      </c>
      <c r="J1381" s="56"/>
      <c r="K1381" s="48"/>
      <c r="L1381" s="50"/>
      <c r="O1381" s="46" t="str">
        <f>D1381</f>
        <v>OAA</v>
      </c>
    </row>
    <row r="1382" spans="1:16" x14ac:dyDescent="0.2">
      <c r="A1382" s="44"/>
      <c r="B1382" s="78">
        <v>25589</v>
      </c>
      <c r="C1382" s="13" t="s">
        <v>1599</v>
      </c>
      <c r="D1382" s="82" t="s">
        <v>7</v>
      </c>
      <c r="E1382" s="47" t="s">
        <v>15</v>
      </c>
      <c r="F1382" s="13">
        <v>0</v>
      </c>
      <c r="G1382" s="70">
        <v>10.66</v>
      </c>
      <c r="H1382" s="51">
        <f>IF(LEFT(E1382,2)="DH",1,IF(LEFT(E1382,2)="CA",2,IF(LEFT(E1382,2)="1B",3,IF(LEFT(E1382,2)="2B",4,IF(LEFT(E1382,2)="3B",5,IF(LEFT(E1382,2)="SS",6,IF(LEFT(E1382,2)="LF",7,IF(LEFT(E1382,2)="CF",8,IF(LEFT(E1382,2)="RF",9,IF(LEFT(E1382,2)="SP",10,IF(LEFT(E1382,2)="RP",11,12)))))))))))</f>
        <v>11</v>
      </c>
      <c r="I1382" s="53">
        <f>IF($G1382="NC","NC",IF(OR(LEFT(E1382,2)="RP",LEFT(E1382,2)="SP"),ROUNDDOWN($G1382*1.05,0)+IF($G1382*1.05-ROUNDDOWN($G1382*1.05,0)&gt;=2/3,2/3,IF($G1382*1.05-ROUNDDOWN($G1382*1.05,0)&gt;=1/3,1/3,0)),ROUNDDOWN($G1382*1.05,0)))</f>
        <v>11</v>
      </c>
      <c r="J1382" s="56"/>
      <c r="K1382" s="48"/>
      <c r="L1382" s="50"/>
      <c r="O1382" s="46" t="str">
        <f>D1382</f>
        <v>LAA</v>
      </c>
    </row>
    <row r="1383" spans="1:16" x14ac:dyDescent="0.2">
      <c r="A1383" s="44"/>
      <c r="B1383" s="78">
        <v>25595</v>
      </c>
      <c r="C1383" s="13" t="s">
        <v>1600</v>
      </c>
      <c r="D1383" s="82" t="s">
        <v>140</v>
      </c>
      <c r="E1383" s="58" t="s">
        <v>15</v>
      </c>
      <c r="F1383" s="13">
        <v>0</v>
      </c>
      <c r="G1383" s="70">
        <v>3</v>
      </c>
      <c r="H1383" s="47">
        <f>IF(LEFT(E1383,2)="DH",1,IF(LEFT(E1383,2)="CA",2,IF(LEFT(E1383,2)="1B",3,IF(LEFT(E1383,2)="2B",4,IF(LEFT(E1383,2)="3B",5,IF(LEFT(E1383,2)="SS",6,IF(LEFT(E1383,2)="LF",7,IF(LEFT(E1383,2)="CF",8,IF(LEFT(E1383,2)="RF",9,IF(LEFT(E1383,2)="SP",10,IF(LEFT(E1383,2)="RP",11,12)))))))))))</f>
        <v>11</v>
      </c>
      <c r="I1383" s="53">
        <f>IF($G1383="NC","NC",IF(OR(LEFT(E1383,2)="RP",LEFT(E1383,2)="SP"),ROUNDDOWN($G1383*1.05,0)+IF($G1383*1.05-ROUNDDOWN($G1383*1.05,0)&gt;=2/3,2/3,IF($G1383*1.05-ROUNDDOWN($G1383*1.05,0)&gt;=1/3,1/3,0)),ROUNDDOWN($G1383*1.05,0)))</f>
        <v>3</v>
      </c>
      <c r="J1383" s="56"/>
      <c r="K1383" s="48"/>
      <c r="L1383" s="50"/>
      <c r="O1383" s="46" t="str">
        <f>D1383</f>
        <v>MMN</v>
      </c>
    </row>
    <row r="1384" spans="1:16" x14ac:dyDescent="0.2">
      <c r="A1384" s="44"/>
      <c r="B1384" s="78">
        <v>25651</v>
      </c>
      <c r="C1384" s="13" t="s">
        <v>1609</v>
      </c>
      <c r="D1384" s="82" t="s">
        <v>22</v>
      </c>
      <c r="E1384" s="47" t="s">
        <v>15</v>
      </c>
      <c r="F1384" s="13">
        <v>0</v>
      </c>
      <c r="G1384" s="70">
        <v>3</v>
      </c>
      <c r="H1384" s="51">
        <f>IF(LEFT(E1384,2)="DH",1,IF(LEFT(E1384,2)="CA",2,IF(LEFT(E1384,2)="1B",3,IF(LEFT(E1384,2)="2B",4,IF(LEFT(E1384,2)="3B",5,IF(LEFT(E1384,2)="SS",6,IF(LEFT(E1384,2)="LF",7,IF(LEFT(E1384,2)="CF",8,IF(LEFT(E1384,2)="RF",9,IF(LEFT(E1384,2)="SP",10,IF(LEFT(E1384,2)="RP",11,12)))))))))))</f>
        <v>11</v>
      </c>
      <c r="I1384" s="53">
        <f>IF($G1384="NC","NC",IF(OR(LEFT(E1384,2)="RP",LEFT(E1384,2)="SP"),ROUNDDOWN($G1384*1.05,0)+IF($G1384*1.05-ROUNDDOWN($G1384*1.05,0)&gt;=2/3,2/3,IF($G1384*1.05-ROUNDDOWN($G1384*1.05,0)&gt;=1/3,1/3,0)),ROUNDDOWN($G1384*1.05,0)))</f>
        <v>3</v>
      </c>
      <c r="J1384" s="56"/>
      <c r="K1384" s="48"/>
      <c r="L1384" s="50"/>
      <c r="O1384" s="46" t="str">
        <f>D1384</f>
        <v>NYN</v>
      </c>
    </row>
    <row r="1385" spans="1:16" x14ac:dyDescent="0.2">
      <c r="A1385" s="44"/>
      <c r="B1385" s="78">
        <v>25679</v>
      </c>
      <c r="C1385" s="13" t="s">
        <v>1611</v>
      </c>
      <c r="D1385" s="82" t="s">
        <v>73</v>
      </c>
      <c r="E1385" s="47" t="s">
        <v>15</v>
      </c>
      <c r="F1385" s="13">
        <v>0</v>
      </c>
      <c r="G1385" s="70">
        <v>39.659999999999997</v>
      </c>
      <c r="H1385" s="47">
        <f>IF(LEFT(E1385,2)="DH",1,IF(LEFT(E1385,2)="CA",2,IF(LEFT(E1385,2)="1B",3,IF(LEFT(E1385,2)="2B",4,IF(LEFT(E1385,2)="3B",5,IF(LEFT(E1385,2)="SS",6,IF(LEFT(E1385,2)="LF",7,IF(LEFT(E1385,2)="CF",8,IF(LEFT(E1385,2)="RF",9,IF(LEFT(E1385,2)="SP",10,IF(LEFT(E1385,2)="RP",11,12)))))))))))</f>
        <v>11</v>
      </c>
      <c r="I1385" s="53">
        <f>IF($G1385="NC","NC",IF(OR(LEFT(E1385,2)="RP",LEFT(E1385,2)="SP"),ROUNDDOWN($G1385*1.05,0)+IF($G1385*1.05-ROUNDDOWN($G1385*1.05,0)&gt;=2/3,2/3,IF($G1385*1.05-ROUNDDOWN($G1385*1.05,0)&gt;=1/3,1/3,0)),ROUNDDOWN($G1385*1.05,0)))</f>
        <v>41.333333333333336</v>
      </c>
      <c r="J1385" s="56"/>
      <c r="K1385" s="49"/>
      <c r="L1385" s="50"/>
      <c r="O1385" s="46" t="str">
        <f>D1385</f>
        <v>TBA</v>
      </c>
    </row>
    <row r="1386" spans="1:16" x14ac:dyDescent="0.2">
      <c r="A1386" s="44"/>
      <c r="B1386" s="78">
        <v>25703</v>
      </c>
      <c r="C1386" s="13" t="s">
        <v>1614</v>
      </c>
      <c r="D1386" s="82" t="s">
        <v>124</v>
      </c>
      <c r="E1386" s="47" t="s">
        <v>15</v>
      </c>
      <c r="F1386" s="13">
        <v>0</v>
      </c>
      <c r="G1386" s="70">
        <v>17.66</v>
      </c>
      <c r="H1386" s="51">
        <f>IF(LEFT(E1386,2)="DH",1,IF(LEFT(E1386,2)="CA",2,IF(LEFT(E1386,2)="1B",3,IF(LEFT(E1386,2)="2B",4,IF(LEFT(E1386,2)="3B",5,IF(LEFT(E1386,2)="SS",6,IF(LEFT(E1386,2)="LF",7,IF(LEFT(E1386,2)="CF",8,IF(LEFT(E1386,2)="RF",9,IF(LEFT(E1386,2)="SP",10,IF(LEFT(E1386,2)="RP",11,12)))))))))))</f>
        <v>11</v>
      </c>
      <c r="I1386" s="53">
        <f>IF($G1386="NC","NC",IF(OR(LEFT(E1386,2)="RP",LEFT(E1386,2)="SP"),ROUNDDOWN($G1386*1.05,0)+IF($G1386*1.05-ROUNDDOWN($G1386*1.05,0)&gt;=2/3,2/3,IF($G1386*1.05-ROUNDDOWN($G1386*1.05,0)&gt;=1/3,1/3,0)),ROUNDDOWN($G1386*1.05,0)))</f>
        <v>18.333333333333332</v>
      </c>
      <c r="J1386" s="56"/>
      <c r="K1386" s="48"/>
      <c r="L1386" s="50"/>
      <c r="O1386" s="46" t="str">
        <f>D1386</f>
        <v>CLA</v>
      </c>
    </row>
    <row r="1387" spans="1:16" x14ac:dyDescent="0.2">
      <c r="A1387" s="44"/>
      <c r="B1387" s="78">
        <v>25804</v>
      </c>
      <c r="C1387" s="13" t="s">
        <v>1622</v>
      </c>
      <c r="D1387" s="82" t="s">
        <v>71</v>
      </c>
      <c r="E1387" s="47" t="s">
        <v>15</v>
      </c>
      <c r="F1387" s="13">
        <v>0</v>
      </c>
      <c r="G1387" s="70">
        <v>3</v>
      </c>
      <c r="H1387" s="51">
        <f>IF(LEFT(E1387,2)="DH",1,IF(LEFT(E1387,2)="CA",2,IF(LEFT(E1387,2)="1B",3,IF(LEFT(E1387,2)="2B",4,IF(LEFT(E1387,2)="3B",5,IF(LEFT(E1387,2)="SS",6,IF(LEFT(E1387,2)="LF",7,IF(LEFT(E1387,2)="CF",8,IF(LEFT(E1387,2)="RF",9,IF(LEFT(E1387,2)="SP",10,IF(LEFT(E1387,2)="RP",11,12)))))))))))</f>
        <v>11</v>
      </c>
      <c r="I1387" s="53">
        <f>IF($G1387="NC","NC",IF(OR(LEFT(E1387,2)="RP",LEFT(E1387,2)="SP"),ROUNDDOWN($G1387*1.05,0)+IF($G1387*1.05-ROUNDDOWN($G1387*1.05,0)&gt;=2/3,2/3,IF($G1387*1.05-ROUNDDOWN($G1387*1.05,0)&gt;=1/3,1/3,0)),ROUNDDOWN($G1387*1.05,0)))</f>
        <v>3</v>
      </c>
      <c r="J1387" s="56"/>
      <c r="K1387" s="48"/>
      <c r="L1387" s="50"/>
      <c r="O1387" s="46" t="str">
        <f>D1387</f>
        <v>CIN</v>
      </c>
    </row>
    <row r="1388" spans="1:16" x14ac:dyDescent="0.2">
      <c r="A1388" s="44"/>
      <c r="B1388" s="78">
        <v>25839</v>
      </c>
      <c r="C1388" s="13" t="s">
        <v>1627</v>
      </c>
      <c r="D1388" s="82" t="s">
        <v>94</v>
      </c>
      <c r="E1388" s="47" t="s">
        <v>15</v>
      </c>
      <c r="F1388" s="13">
        <v>0</v>
      </c>
      <c r="G1388" s="70">
        <v>12</v>
      </c>
      <c r="H1388" s="47">
        <f>IF(LEFT(E1388,2)="DH",1,IF(LEFT(E1388,2)="CA",2,IF(LEFT(E1388,2)="1B",3,IF(LEFT(E1388,2)="2B",4,IF(LEFT(E1388,2)="3B",5,IF(LEFT(E1388,2)="SS",6,IF(LEFT(E1388,2)="LF",7,IF(LEFT(E1388,2)="CF",8,IF(LEFT(E1388,2)="RF",9,IF(LEFT(E1388,2)="SP",10,IF(LEFT(E1388,2)="RP",11,12)))))))))))</f>
        <v>11</v>
      </c>
      <c r="I1388" s="53">
        <f>IF($G1388="NC","NC",IF(OR(LEFT(E1388,2)="RP",LEFT(E1388,2)="SP"),ROUNDDOWN($G1388*1.05,0)+IF($G1388*1.05-ROUNDDOWN($G1388*1.05,0)&gt;=2/3,2/3,IF($G1388*1.05-ROUNDDOWN($G1388*1.05,0)&gt;=1/3,1/3,0)),ROUNDDOWN($G1388*1.05,0)))</f>
        <v>12.333333333333334</v>
      </c>
      <c r="J1388" s="56"/>
      <c r="K1388" s="49"/>
      <c r="L1388" s="50"/>
      <c r="O1388" s="46" t="str">
        <f>D1388</f>
        <v>HOA</v>
      </c>
    </row>
    <row r="1389" spans="1:16" x14ac:dyDescent="0.2">
      <c r="A1389" s="44"/>
      <c r="B1389" s="78">
        <v>25862</v>
      </c>
      <c r="C1389" s="13" t="s">
        <v>1631</v>
      </c>
      <c r="D1389" s="76" t="str">
        <f>P1389</f>
        <v>LAN/MNA</v>
      </c>
      <c r="E1389" s="47" t="s">
        <v>15</v>
      </c>
      <c r="F1389" s="13">
        <v>0</v>
      </c>
      <c r="G1389" s="70">
        <v>11</v>
      </c>
      <c r="H1389" s="51">
        <f>IF(LEFT(E1389,2)="DH",1,IF(LEFT(E1389,2)="CA",2,IF(LEFT(E1389,2)="1B",3,IF(LEFT(E1389,2)="2B",4,IF(LEFT(E1389,2)="3B",5,IF(LEFT(E1389,2)="SS",6,IF(LEFT(E1389,2)="LF",7,IF(LEFT(E1389,2)="CF",8,IF(LEFT(E1389,2)="RF",9,IF(LEFT(E1389,2)="SP",10,IF(LEFT(E1389,2)="RP",11,12)))))))))))</f>
        <v>11</v>
      </c>
      <c r="I1389" s="53">
        <f>IF($G1389="NC","NC",IF(OR(LEFT(E1389,2)="RP",LEFT(E1389,2)="SP"),ROUNDDOWN($G1389*1.05,0)+IF($G1389*1.05-ROUNDDOWN($G1389*1.05,0)&gt;=2/3,2/3,IF($G1389*1.05-ROUNDDOWN($G1389*1.05,0)&gt;=1/3,1/3,0)),ROUNDDOWN($G1389*1.05,0)))</f>
        <v>11.333333333333334</v>
      </c>
      <c r="J1389" s="56"/>
      <c r="K1389" s="48"/>
      <c r="L1389" s="50"/>
      <c r="O1389" s="46" t="str">
        <f>D1389</f>
        <v>LAN/MNA</v>
      </c>
      <c r="P1389" s="46" t="s">
        <v>426</v>
      </c>
    </row>
    <row r="1390" spans="1:16" x14ac:dyDescent="0.2">
      <c r="A1390" s="44"/>
      <c r="B1390" s="78">
        <v>25873</v>
      </c>
      <c r="C1390" s="13" t="s">
        <v>1633</v>
      </c>
      <c r="D1390" s="82" t="s">
        <v>139</v>
      </c>
      <c r="E1390" s="47" t="s">
        <v>15</v>
      </c>
      <c r="F1390" s="13">
        <v>0</v>
      </c>
      <c r="G1390" s="70">
        <v>5.33</v>
      </c>
      <c r="H1390" s="51">
        <f>IF(LEFT(E1390,2)="DH",1,IF(LEFT(E1390,2)="CA",2,IF(LEFT(E1390,2)="1B",3,IF(LEFT(E1390,2)="2B",4,IF(LEFT(E1390,2)="3B",5,IF(LEFT(E1390,2)="SS",6,IF(LEFT(E1390,2)="LF",7,IF(LEFT(E1390,2)="CF",8,IF(LEFT(E1390,2)="RF",9,IF(LEFT(E1390,2)="SP",10,IF(LEFT(E1390,2)="RP",11,12)))))))))))</f>
        <v>11</v>
      </c>
      <c r="I1390" s="53">
        <f>IF($G1390="NC","NC",IF(OR(LEFT(E1390,2)="RP",LEFT(E1390,2)="SP"),ROUNDDOWN($G1390*1.05,0)+IF($G1390*1.05-ROUNDDOWN($G1390*1.05,0)&gt;=2/3,2/3,IF($G1390*1.05-ROUNDDOWN($G1390*1.05,0)&gt;=1/3,1/3,0)),ROUNDDOWN($G1390*1.05,0)))</f>
        <v>5.333333333333333</v>
      </c>
      <c r="J1390" s="56"/>
      <c r="K1390" s="48"/>
      <c r="L1390" s="50"/>
      <c r="O1390" s="46" t="str">
        <f>D1390</f>
        <v>MLN</v>
      </c>
    </row>
    <row r="1391" spans="1:16" x14ac:dyDescent="0.2">
      <c r="A1391" s="44"/>
      <c r="B1391" s="78">
        <v>25957</v>
      </c>
      <c r="C1391" s="13" t="s">
        <v>1641</v>
      </c>
      <c r="D1391" s="82" t="s">
        <v>140</v>
      </c>
      <c r="E1391" s="47" t="s">
        <v>15</v>
      </c>
      <c r="F1391" s="13">
        <v>0</v>
      </c>
      <c r="G1391" s="70">
        <v>30.66</v>
      </c>
      <c r="H1391" s="47">
        <f>IF(LEFT(E1391,2)="DH",1,IF(LEFT(E1391,2)="CA",2,IF(LEFT(E1391,2)="1B",3,IF(LEFT(E1391,2)="2B",4,IF(LEFT(E1391,2)="3B",5,IF(LEFT(E1391,2)="SS",6,IF(LEFT(E1391,2)="LF",7,IF(LEFT(E1391,2)="CF",8,IF(LEFT(E1391,2)="RF",9,IF(LEFT(E1391,2)="SP",10,IF(LEFT(E1391,2)="RP",11,12)))))))))))</f>
        <v>11</v>
      </c>
      <c r="I1391" s="53">
        <f>IF($G1391="NC","NC",IF(OR(LEFT(E1391,2)="RP",LEFT(E1391,2)="SP"),ROUNDDOWN($G1391*1.05,0)+IF($G1391*1.05-ROUNDDOWN($G1391*1.05,0)&gt;=2/3,2/3,IF($G1391*1.05-ROUNDDOWN($G1391*1.05,0)&gt;=1/3,1/3,0)),ROUNDDOWN($G1391*1.05,0)))</f>
        <v>32</v>
      </c>
      <c r="J1391" s="56"/>
      <c r="K1391" s="49"/>
      <c r="L1391" s="50"/>
      <c r="O1391" s="46" t="str">
        <f>D1391</f>
        <v>MMN</v>
      </c>
    </row>
    <row r="1392" spans="1:16" x14ac:dyDescent="0.2">
      <c r="A1392" s="44"/>
      <c r="B1392" s="78">
        <v>26020</v>
      </c>
      <c r="C1392" s="13" t="s">
        <v>1650</v>
      </c>
      <c r="D1392" s="82" t="s">
        <v>122</v>
      </c>
      <c r="E1392" s="47" t="s">
        <v>15</v>
      </c>
      <c r="F1392" s="13">
        <v>0</v>
      </c>
      <c r="G1392" s="70">
        <v>12.66</v>
      </c>
      <c r="H1392" s="51">
        <f>IF(LEFT(E1392,2)="DH",1,IF(LEFT(E1392,2)="CA",2,IF(LEFT(E1392,2)="1B",3,IF(LEFT(E1392,2)="2B",4,IF(LEFT(E1392,2)="3B",5,IF(LEFT(E1392,2)="SS",6,IF(LEFT(E1392,2)="LF",7,IF(LEFT(E1392,2)="CF",8,IF(LEFT(E1392,2)="RF",9,IF(LEFT(E1392,2)="SP",10,IF(LEFT(E1392,2)="RP",11,12)))))))))))</f>
        <v>11</v>
      </c>
      <c r="I1392" s="53">
        <f>IF($G1392="NC","NC",IF(OR(LEFT(E1392,2)="RP",LEFT(E1392,2)="SP"),ROUNDDOWN($G1392*1.05,0)+IF($G1392*1.05-ROUNDDOWN($G1392*1.05,0)&gt;=2/3,2/3,IF($G1392*1.05-ROUNDDOWN($G1392*1.05,0)&gt;=1/3,1/3,0)),ROUNDDOWN($G1392*1.05,0)))</f>
        <v>13</v>
      </c>
      <c r="J1392" s="56"/>
      <c r="K1392" s="48"/>
      <c r="L1392" s="50"/>
      <c r="O1392" s="46" t="str">
        <f>D1392</f>
        <v>PHN</v>
      </c>
    </row>
    <row r="1393" spans="1:15" x14ac:dyDescent="0.2">
      <c r="A1393" s="55"/>
      <c r="B1393" s="78">
        <v>26030</v>
      </c>
      <c r="C1393" s="13" t="s">
        <v>1651</v>
      </c>
      <c r="D1393" s="82" t="s">
        <v>66</v>
      </c>
      <c r="E1393" s="58" t="s">
        <v>15</v>
      </c>
      <c r="F1393" s="13">
        <v>0</v>
      </c>
      <c r="G1393" s="70">
        <v>3</v>
      </c>
      <c r="H1393" s="47">
        <f>IF(LEFT(E1393,2)="DH",1,IF(LEFT(E1393,2)="CA",2,IF(LEFT(E1393,2)="1B",3,IF(LEFT(E1393,2)="2B",4,IF(LEFT(E1393,2)="3B",5,IF(LEFT(E1393,2)="SS",6,IF(LEFT(E1393,2)="LF",7,IF(LEFT(E1393,2)="CF",8,IF(LEFT(E1393,2)="RF",9,IF(LEFT(E1393,2)="SP",10,IF(LEFT(E1393,2)="RP",11,12)))))))))))</f>
        <v>11</v>
      </c>
      <c r="I1393" s="53">
        <f>IF($G1393="NC","NC",IF(OR(LEFT(E1393,2)="RP",LEFT(E1393,2)="SP"),ROUNDDOWN($G1393*1.05,0)+IF($G1393*1.05-ROUNDDOWN($G1393*1.05,0)&gt;=2/3,2/3,IF($G1393*1.05-ROUNDDOWN($G1393*1.05,0)&gt;=1/3,1/3,0)),ROUNDDOWN($G1393*1.05,0)))</f>
        <v>3</v>
      </c>
      <c r="J1393" s="56"/>
      <c r="K1393" s="48"/>
      <c r="L1393" s="50"/>
      <c r="O1393" s="46" t="str">
        <f>D1393</f>
        <v>DEA</v>
      </c>
    </row>
    <row r="1394" spans="1:15" x14ac:dyDescent="0.2">
      <c r="A1394" s="44"/>
      <c r="B1394" s="78">
        <v>26034</v>
      </c>
      <c r="C1394" s="13" t="s">
        <v>1653</v>
      </c>
      <c r="D1394" s="82" t="s">
        <v>69</v>
      </c>
      <c r="E1394" s="47" t="s">
        <v>15</v>
      </c>
      <c r="F1394" s="13">
        <v>0</v>
      </c>
      <c r="G1394" s="70">
        <v>6</v>
      </c>
      <c r="H1394" s="51">
        <f>IF(LEFT(E1394,2)="DH",1,IF(LEFT(E1394,2)="CA",2,IF(LEFT(E1394,2)="1B",3,IF(LEFT(E1394,2)="2B",4,IF(LEFT(E1394,2)="3B",5,IF(LEFT(E1394,2)="SS",6,IF(LEFT(E1394,2)="LF",7,IF(LEFT(E1394,2)="CF",8,IF(LEFT(E1394,2)="RF",9,IF(LEFT(E1394,2)="SP",10,IF(LEFT(E1394,2)="RP",11,12)))))))))))</f>
        <v>11</v>
      </c>
      <c r="I1394" s="53">
        <f>IF($G1394="NC","NC",IF(OR(LEFT(E1394,2)="RP",LEFT(E1394,2)="SP"),ROUNDDOWN($G1394*1.05,0)+IF($G1394*1.05-ROUNDDOWN($G1394*1.05,0)&gt;=2/3,2/3,IF($G1394*1.05-ROUNDDOWN($G1394*1.05,0)&gt;=1/3,1/3,0)),ROUNDDOWN($G1394*1.05,0)))</f>
        <v>6</v>
      </c>
      <c r="J1394" s="56"/>
      <c r="K1394" s="48"/>
      <c r="L1394" s="50"/>
      <c r="O1394" s="46" t="str">
        <f>D1394</f>
        <v>OAA</v>
      </c>
    </row>
    <row r="1395" spans="1:15" x14ac:dyDescent="0.2">
      <c r="A1395" s="55"/>
      <c r="B1395" s="78">
        <v>26048</v>
      </c>
      <c r="C1395" s="13" t="s">
        <v>1654</v>
      </c>
      <c r="D1395" s="82" t="s">
        <v>66</v>
      </c>
      <c r="E1395" s="51" t="s">
        <v>528</v>
      </c>
      <c r="F1395" s="13">
        <v>3</v>
      </c>
      <c r="G1395" s="70">
        <v>31.33</v>
      </c>
      <c r="H1395" s="51">
        <f>IF(LEFT(E1395,2)="DH",1,IF(LEFT(E1395,2)="CA",2,IF(LEFT(E1395,2)="1B",3,IF(LEFT(E1395,2)="2B",4,IF(LEFT(E1395,2)="3B",5,IF(LEFT(E1395,2)="SS",6,IF(LEFT(E1395,2)="LF",7,IF(LEFT(E1395,2)="CF",8,IF(LEFT(E1395,2)="RF",9,IF(LEFT(E1395,2)="SP",10,IF(LEFT(E1395,2)="RP",11,12)))))))))))</f>
        <v>11</v>
      </c>
      <c r="I1395" s="53">
        <f>IF($G1395="NC","NC",IF(OR(LEFT(E1395,2)="RP",LEFT(E1395,2)="SP"),ROUNDDOWN($G1395*1.05,0)+IF($G1395*1.05-ROUNDDOWN($G1395*1.05,0)&gt;=2/3,2/3,IF($G1395*1.05-ROUNDDOWN($G1395*1.05,0)&gt;=1/3,1/3,0)),ROUNDDOWN($G1395*1.05,0)))</f>
        <v>32.666666666666664</v>
      </c>
      <c r="J1395" s="56"/>
      <c r="K1395" s="48"/>
      <c r="L1395" s="50"/>
      <c r="O1395" s="46" t="str">
        <f>D1395</f>
        <v>DEA</v>
      </c>
    </row>
    <row r="1396" spans="1:15" x14ac:dyDescent="0.2">
      <c r="A1396" s="55"/>
      <c r="B1396" s="78">
        <v>26079</v>
      </c>
      <c r="C1396" s="13" t="s">
        <v>1657</v>
      </c>
      <c r="D1396" s="82" t="s">
        <v>66</v>
      </c>
      <c r="E1396" s="47" t="s">
        <v>528</v>
      </c>
      <c r="F1396" s="13">
        <v>1</v>
      </c>
      <c r="G1396" s="70">
        <v>22</v>
      </c>
      <c r="H1396" s="51">
        <f>IF(LEFT(E1396,2)="DH",1,IF(LEFT(E1396,2)="CA",2,IF(LEFT(E1396,2)="1B",3,IF(LEFT(E1396,2)="2B",4,IF(LEFT(E1396,2)="3B",5,IF(LEFT(E1396,2)="SS",6,IF(LEFT(E1396,2)="LF",7,IF(LEFT(E1396,2)="CF",8,IF(LEFT(E1396,2)="RF",9,IF(LEFT(E1396,2)="SP",10,IF(LEFT(E1396,2)="RP",11,12)))))))))))</f>
        <v>11</v>
      </c>
      <c r="I1396" s="53">
        <f>IF($G1396="NC","NC",IF(OR(LEFT(E1396,2)="RP",LEFT(E1396,2)="SP"),ROUNDDOWN($G1396*1.05,0)+IF($G1396*1.05-ROUNDDOWN($G1396*1.05,0)&gt;=2/3,2/3,IF($G1396*1.05-ROUNDDOWN($G1396*1.05,0)&gt;=1/3,1/3,0)),ROUNDDOWN($G1396*1.05,0)))</f>
        <v>23</v>
      </c>
      <c r="J1396" s="56"/>
      <c r="K1396" s="48"/>
      <c r="L1396" s="50"/>
      <c r="O1396" s="46" t="str">
        <f>D1396</f>
        <v>DEA</v>
      </c>
    </row>
    <row r="1397" spans="1:15" x14ac:dyDescent="0.2">
      <c r="A1397" s="55"/>
      <c r="B1397" s="78">
        <v>26117</v>
      </c>
      <c r="C1397" s="13" t="s">
        <v>1660</v>
      </c>
      <c r="D1397" s="82" t="s">
        <v>18</v>
      </c>
      <c r="E1397" s="58" t="s">
        <v>15</v>
      </c>
      <c r="F1397" s="13">
        <v>0</v>
      </c>
      <c r="G1397" s="70">
        <v>3</v>
      </c>
      <c r="H1397" s="47">
        <f>IF(LEFT(E1397,2)="DH",1,IF(LEFT(E1397,2)="CA",2,IF(LEFT(E1397,2)="1B",3,IF(LEFT(E1397,2)="2B",4,IF(LEFT(E1397,2)="3B",5,IF(LEFT(E1397,2)="SS",6,IF(LEFT(E1397,2)="LF",7,IF(LEFT(E1397,2)="CF",8,IF(LEFT(E1397,2)="RF",9,IF(LEFT(E1397,2)="SP",10,IF(LEFT(E1397,2)="RP",11,12)))))))))))</f>
        <v>11</v>
      </c>
      <c r="I1397" s="53">
        <f>IF($G1397="NC","NC",IF(OR(LEFT(E1397,2)="RP",LEFT(E1397,2)="SP"),ROUNDDOWN($G1397*1.05,0)+IF($G1397*1.05-ROUNDDOWN($G1397*1.05,0)&gt;=2/3,2/3,IF($G1397*1.05-ROUNDDOWN($G1397*1.05,0)&gt;=1/3,1/3,0)),ROUNDDOWN($G1397*1.05,0)))</f>
        <v>3</v>
      </c>
      <c r="J1397" s="56"/>
      <c r="K1397" s="48"/>
      <c r="L1397" s="50"/>
      <c r="O1397" s="46" t="str">
        <f>D1397</f>
        <v>SEA</v>
      </c>
    </row>
    <row r="1398" spans="1:15" x14ac:dyDescent="0.2">
      <c r="A1398" s="44"/>
      <c r="B1398" s="78">
        <v>26136</v>
      </c>
      <c r="C1398" s="13" t="s">
        <v>1663</v>
      </c>
      <c r="D1398" s="82" t="s">
        <v>65</v>
      </c>
      <c r="E1398" s="58" t="s">
        <v>15</v>
      </c>
      <c r="F1398" s="13">
        <v>0</v>
      </c>
      <c r="G1398" s="70">
        <v>2</v>
      </c>
      <c r="H1398" s="47">
        <f>IF(LEFT(E1398,2)="DH",1,IF(LEFT(E1398,2)="CA",2,IF(LEFT(E1398,2)="1B",3,IF(LEFT(E1398,2)="2B",4,IF(LEFT(E1398,2)="3B",5,IF(LEFT(E1398,2)="SS",6,IF(LEFT(E1398,2)="LF",7,IF(LEFT(E1398,2)="CF",8,IF(LEFT(E1398,2)="RF",9,IF(LEFT(E1398,2)="SP",10,IF(LEFT(E1398,2)="RP",11,12)))))))))))</f>
        <v>11</v>
      </c>
      <c r="I1398" s="53">
        <f>IF($G1398="NC","NC",IF(OR(LEFT(E1398,2)="RP",LEFT(E1398,2)="SP"),ROUNDDOWN($G1398*1.05,0)+IF($G1398*1.05-ROUNDDOWN($G1398*1.05,0)&gt;=2/3,2/3,IF($G1398*1.05-ROUNDDOWN($G1398*1.05,0)&gt;=1/3,1/3,0)),ROUNDDOWN($G1398*1.05,0)))</f>
        <v>2</v>
      </c>
      <c r="J1398" s="56"/>
      <c r="K1398" s="48"/>
      <c r="L1398" s="50"/>
      <c r="O1398" s="46" t="str">
        <f>D1398</f>
        <v>ARN</v>
      </c>
    </row>
    <row r="1399" spans="1:15" x14ac:dyDescent="0.2">
      <c r="A1399" s="44"/>
      <c r="B1399" s="78">
        <v>26152</v>
      </c>
      <c r="C1399" s="13" t="s">
        <v>1668</v>
      </c>
      <c r="D1399" s="82" t="s">
        <v>70</v>
      </c>
      <c r="E1399" s="47" t="s">
        <v>15</v>
      </c>
      <c r="F1399" s="13">
        <v>0</v>
      </c>
      <c r="G1399" s="70">
        <v>3</v>
      </c>
      <c r="H1399" s="47">
        <f>IF(LEFT(E1399,2)="DH",1,IF(LEFT(E1399,2)="CA",2,IF(LEFT(E1399,2)="1B",3,IF(LEFT(E1399,2)="2B",4,IF(LEFT(E1399,2)="3B",5,IF(LEFT(E1399,2)="SS",6,IF(LEFT(E1399,2)="LF",7,IF(LEFT(E1399,2)="CF",8,IF(LEFT(E1399,2)="RF",9,IF(LEFT(E1399,2)="SP",10,IF(LEFT(E1399,2)="RP",11,12)))))))))))</f>
        <v>11</v>
      </c>
      <c r="I1399" s="53">
        <f>IF($G1399="NC","NC",IF(OR(LEFT(E1399,2)="RP",LEFT(E1399,2)="SP"),ROUNDDOWN($G1399*1.05,0)+IF($G1399*1.05-ROUNDDOWN($G1399*1.05,0)&gt;=2/3,2/3,IF($G1399*1.05-ROUNDDOWN($G1399*1.05,0)&gt;=1/3,1/3,0)),ROUNDDOWN($G1399*1.05,0)))</f>
        <v>3</v>
      </c>
      <c r="J1399" s="56"/>
      <c r="K1399" s="48"/>
      <c r="L1399" s="50"/>
      <c r="O1399" s="46" t="str">
        <f>D1399</f>
        <v>LAN</v>
      </c>
    </row>
    <row r="1400" spans="1:15" x14ac:dyDescent="0.2">
      <c r="A1400" s="44"/>
      <c r="B1400" s="78">
        <v>26247</v>
      </c>
      <c r="C1400" s="13" t="s">
        <v>1681</v>
      </c>
      <c r="D1400" s="82" t="s">
        <v>14</v>
      </c>
      <c r="E1400" s="47" t="s">
        <v>15</v>
      </c>
      <c r="F1400" s="13">
        <v>0</v>
      </c>
      <c r="G1400" s="70">
        <v>24.33</v>
      </c>
      <c r="H1400" s="47">
        <f>IF(LEFT(E1400,2)="DH",1,IF(LEFT(E1400,2)="CA",2,IF(LEFT(E1400,2)="1B",3,IF(LEFT(E1400,2)="2B",4,IF(LEFT(E1400,2)="3B",5,IF(LEFT(E1400,2)="SS",6,IF(LEFT(E1400,2)="LF",7,IF(LEFT(E1400,2)="CF",8,IF(LEFT(E1400,2)="RF",9,IF(LEFT(E1400,2)="SP",10,IF(LEFT(E1400,2)="RP",11,12)))))))))))</f>
        <v>11</v>
      </c>
      <c r="I1400" s="53">
        <f>IF($G1400="NC","NC",IF(OR(LEFT(E1400,2)="RP",LEFT(E1400,2)="SP"),ROUNDDOWN($G1400*1.05,0)+IF($G1400*1.05-ROUNDDOWN($G1400*1.05,0)&gt;=2/3,2/3,IF($G1400*1.05-ROUNDDOWN($G1400*1.05,0)&gt;=1/3,1/3,0)),ROUNDDOWN($G1400*1.05,0)))</f>
        <v>25.333333333333332</v>
      </c>
      <c r="J1400" s="56"/>
      <c r="K1400" s="48"/>
      <c r="L1400" s="50"/>
      <c r="O1400" s="46" t="str">
        <f>D1400</f>
        <v>WAN</v>
      </c>
    </row>
    <row r="1401" spans="1:15" x14ac:dyDescent="0.2">
      <c r="A1401" s="44"/>
      <c r="B1401" s="78">
        <v>26255</v>
      </c>
      <c r="C1401" s="13" t="s">
        <v>1684</v>
      </c>
      <c r="D1401" s="82" t="s">
        <v>63</v>
      </c>
      <c r="E1401" s="47" t="s">
        <v>15</v>
      </c>
      <c r="F1401" s="13">
        <v>0</v>
      </c>
      <c r="G1401" s="70">
        <v>3.33</v>
      </c>
      <c r="H1401" s="47">
        <f>IF(LEFT(E1401,2)="DH",1,IF(LEFT(E1401,2)="CA",2,IF(LEFT(E1401,2)="1B",3,IF(LEFT(E1401,2)="2B",4,IF(LEFT(E1401,2)="3B",5,IF(LEFT(E1401,2)="SS",6,IF(LEFT(E1401,2)="LF",7,IF(LEFT(E1401,2)="CF",8,IF(LEFT(E1401,2)="RF",9,IF(LEFT(E1401,2)="SP",10,IF(LEFT(E1401,2)="RP",11,12)))))))))))</f>
        <v>11</v>
      </c>
      <c r="I1401" s="53">
        <f>IF($G1401="NC","NC",IF(OR(LEFT(E1401,2)="RP",LEFT(E1401,2)="SP"),ROUNDDOWN($G1401*1.05,0)+IF($G1401*1.05-ROUNDDOWN($G1401*1.05,0)&gt;=2/3,2/3,IF($G1401*1.05-ROUNDDOWN($G1401*1.05,0)&gt;=1/3,1/3,0)),ROUNDDOWN($G1401*1.05,0)))</f>
        <v>3.3333333333333335</v>
      </c>
      <c r="J1401" s="56"/>
      <c r="K1401" s="49"/>
      <c r="L1401" s="50"/>
      <c r="O1401" s="46" t="str">
        <f>D1401</f>
        <v>CHA</v>
      </c>
    </row>
    <row r="1402" spans="1:15" x14ac:dyDescent="0.2">
      <c r="A1402" s="44"/>
      <c r="B1402" s="78">
        <v>26259</v>
      </c>
      <c r="C1402" s="13" t="s">
        <v>1686</v>
      </c>
      <c r="D1402" s="82" t="s">
        <v>73</v>
      </c>
      <c r="E1402" s="47" t="s">
        <v>15</v>
      </c>
      <c r="F1402" s="13">
        <v>0</v>
      </c>
      <c r="G1402" s="70">
        <v>15</v>
      </c>
      <c r="H1402" s="51">
        <f>IF(LEFT(E1402,2)="DH",1,IF(LEFT(E1402,2)="CA",2,IF(LEFT(E1402,2)="1B",3,IF(LEFT(E1402,2)="2B",4,IF(LEFT(E1402,2)="3B",5,IF(LEFT(E1402,2)="SS",6,IF(LEFT(E1402,2)="LF",7,IF(LEFT(E1402,2)="CF",8,IF(LEFT(E1402,2)="RF",9,IF(LEFT(E1402,2)="SP",10,IF(LEFT(E1402,2)="RP",11,12)))))))))))</f>
        <v>11</v>
      </c>
      <c r="I1402" s="53">
        <f>IF($G1402="NC","NC",IF(OR(LEFT(E1402,2)="RP",LEFT(E1402,2)="SP"),ROUNDDOWN($G1402*1.05,0)+IF($G1402*1.05-ROUNDDOWN($G1402*1.05,0)&gt;=2/3,2/3,IF($G1402*1.05-ROUNDDOWN($G1402*1.05,0)&gt;=1/3,1/3,0)),ROUNDDOWN($G1402*1.05,0)))</f>
        <v>15.666666666666666</v>
      </c>
      <c r="J1402" s="56"/>
      <c r="K1402" s="48"/>
      <c r="L1402" s="50"/>
      <c r="O1402" s="46" t="str">
        <f>D1402</f>
        <v>TBA</v>
      </c>
    </row>
    <row r="1403" spans="1:15" x14ac:dyDescent="0.2">
      <c r="A1403" s="44"/>
      <c r="B1403" s="78">
        <v>26260</v>
      </c>
      <c r="C1403" s="13" t="s">
        <v>1687</v>
      </c>
      <c r="D1403" s="82" t="s">
        <v>65</v>
      </c>
      <c r="E1403" s="58" t="s">
        <v>15</v>
      </c>
      <c r="F1403" s="13">
        <v>0</v>
      </c>
      <c r="G1403" s="70">
        <v>3</v>
      </c>
      <c r="H1403" s="47">
        <f>IF(LEFT(E1403,2)="DH",1,IF(LEFT(E1403,2)="CA",2,IF(LEFT(E1403,2)="1B",3,IF(LEFT(E1403,2)="2B",4,IF(LEFT(E1403,2)="3B",5,IF(LEFT(E1403,2)="SS",6,IF(LEFT(E1403,2)="LF",7,IF(LEFT(E1403,2)="CF",8,IF(LEFT(E1403,2)="RF",9,IF(LEFT(E1403,2)="SP",10,IF(LEFT(E1403,2)="RP",11,12)))))))))))</f>
        <v>11</v>
      </c>
      <c r="I1403" s="53">
        <f>IF($G1403="NC","NC",IF(OR(LEFT(E1403,2)="RP",LEFT(E1403,2)="SP"),ROUNDDOWN($G1403*1.05,0)+IF($G1403*1.05-ROUNDDOWN($G1403*1.05,0)&gt;=2/3,2/3,IF($G1403*1.05-ROUNDDOWN($G1403*1.05,0)&gt;=1/3,1/3,0)),ROUNDDOWN($G1403*1.05,0)))</f>
        <v>3</v>
      </c>
      <c r="J1403" s="56"/>
      <c r="K1403" s="48"/>
      <c r="L1403" s="50"/>
      <c r="O1403" s="46" t="str">
        <f>D1403</f>
        <v>ARN</v>
      </c>
    </row>
    <row r="1404" spans="1:15" x14ac:dyDescent="0.2">
      <c r="A1404" s="44"/>
      <c r="B1404" s="78">
        <v>26285</v>
      </c>
      <c r="C1404" s="13" t="s">
        <v>1689</v>
      </c>
      <c r="D1404" s="82" t="s">
        <v>65</v>
      </c>
      <c r="E1404" s="47" t="s">
        <v>15</v>
      </c>
      <c r="F1404" s="13">
        <v>0</v>
      </c>
      <c r="G1404" s="70">
        <v>6.66</v>
      </c>
      <c r="H1404" s="51">
        <f>IF(LEFT(E1404,2)="DH",1,IF(LEFT(E1404,2)="CA",2,IF(LEFT(E1404,2)="1B",3,IF(LEFT(E1404,2)="2B",4,IF(LEFT(E1404,2)="3B",5,IF(LEFT(E1404,2)="SS",6,IF(LEFT(E1404,2)="LF",7,IF(LEFT(E1404,2)="CF",8,IF(LEFT(E1404,2)="RF",9,IF(LEFT(E1404,2)="SP",10,IF(LEFT(E1404,2)="RP",11,12)))))))))))</f>
        <v>11</v>
      </c>
      <c r="I1404" s="53">
        <f>IF($G1404="NC","NC",IF(OR(LEFT(E1404,2)="RP",LEFT(E1404,2)="SP"),ROUNDDOWN($G1404*1.05,0)+IF($G1404*1.05-ROUNDDOWN($G1404*1.05,0)&gt;=2/3,2/3,IF($G1404*1.05-ROUNDDOWN($G1404*1.05,0)&gt;=1/3,1/3,0)),ROUNDDOWN($G1404*1.05,0)))</f>
        <v>6.666666666666667</v>
      </c>
      <c r="J1404" s="56"/>
      <c r="K1404" s="48"/>
      <c r="L1404" s="50"/>
      <c r="O1404" s="46" t="str">
        <f>D1404</f>
        <v>ARN</v>
      </c>
    </row>
    <row r="1405" spans="1:15" x14ac:dyDescent="0.2">
      <c r="A1405" s="44"/>
      <c r="B1405" s="78">
        <v>26304</v>
      </c>
      <c r="C1405" s="13" t="s">
        <v>1695</v>
      </c>
      <c r="D1405" s="82" t="s">
        <v>11</v>
      </c>
      <c r="E1405" s="47" t="s">
        <v>15</v>
      </c>
      <c r="F1405" s="13">
        <v>0</v>
      </c>
      <c r="G1405" s="70">
        <v>8</v>
      </c>
      <c r="H1405" s="47">
        <f>IF(LEFT(E1405,2)="DH",1,IF(LEFT(E1405,2)="CA",2,IF(LEFT(E1405,2)="1B",3,IF(LEFT(E1405,2)="2B",4,IF(LEFT(E1405,2)="3B",5,IF(LEFT(E1405,2)="SS",6,IF(LEFT(E1405,2)="LF",7,IF(LEFT(E1405,2)="CF",8,IF(LEFT(E1405,2)="RF",9,IF(LEFT(E1405,2)="SP",10,IF(LEFT(E1405,2)="RP",11,12)))))))))))</f>
        <v>11</v>
      </c>
      <c r="I1405" s="53">
        <f>IF($G1405="NC","NC",IF(OR(LEFT(E1405,2)="RP",LEFT(E1405,2)="SP"),ROUNDDOWN($G1405*1.05,0)+IF($G1405*1.05-ROUNDDOWN($G1405*1.05,0)&gt;=2/3,2/3,IF($G1405*1.05-ROUNDDOWN($G1405*1.05,0)&gt;=1/3,1/3,0)),ROUNDDOWN($G1405*1.05,0)))</f>
        <v>8.3333333333333339</v>
      </c>
      <c r="J1405" s="56"/>
      <c r="K1405" s="49"/>
      <c r="L1405" s="50"/>
      <c r="O1405" s="46" t="str">
        <f>D1405</f>
        <v>SDN</v>
      </c>
    </row>
    <row r="1406" spans="1:15" x14ac:dyDescent="0.2">
      <c r="A1406" s="44"/>
      <c r="B1406" s="78">
        <v>26344</v>
      </c>
      <c r="C1406" s="13" t="s">
        <v>1698</v>
      </c>
      <c r="D1406" s="82" t="s">
        <v>65</v>
      </c>
      <c r="E1406" s="47" t="s">
        <v>15</v>
      </c>
      <c r="F1406" s="13">
        <v>0</v>
      </c>
      <c r="G1406" s="70">
        <v>16.329999999999998</v>
      </c>
      <c r="H1406" s="51">
        <f>IF(LEFT(E1406,2)="DH",1,IF(LEFT(E1406,2)="CA",2,IF(LEFT(E1406,2)="1B",3,IF(LEFT(E1406,2)="2B",4,IF(LEFT(E1406,2)="3B",5,IF(LEFT(E1406,2)="SS",6,IF(LEFT(E1406,2)="LF",7,IF(LEFT(E1406,2)="CF",8,IF(LEFT(E1406,2)="RF",9,IF(LEFT(E1406,2)="SP",10,IF(LEFT(E1406,2)="RP",11,12)))))))))))</f>
        <v>11</v>
      </c>
      <c r="I1406" s="53">
        <f>IF($G1406="NC","NC",IF(OR(LEFT(E1406,2)="RP",LEFT(E1406,2)="SP"),ROUNDDOWN($G1406*1.05,0)+IF($G1406*1.05-ROUNDDOWN($G1406*1.05,0)&gt;=2/3,2/3,IF($G1406*1.05-ROUNDDOWN($G1406*1.05,0)&gt;=1/3,1/3,0)),ROUNDDOWN($G1406*1.05,0)))</f>
        <v>17</v>
      </c>
      <c r="J1406" s="56"/>
      <c r="K1406" s="48"/>
      <c r="L1406" s="50"/>
      <c r="O1406" s="46" t="str">
        <f>D1406</f>
        <v>ARN</v>
      </c>
    </row>
    <row r="1407" spans="1:15" x14ac:dyDescent="0.2">
      <c r="A1407" s="44"/>
      <c r="B1407" s="78">
        <v>26353</v>
      </c>
      <c r="C1407" s="13" t="s">
        <v>1699</v>
      </c>
      <c r="D1407" s="82" t="s">
        <v>16</v>
      </c>
      <c r="E1407" s="47" t="s">
        <v>15</v>
      </c>
      <c r="F1407" s="13">
        <v>0</v>
      </c>
      <c r="G1407" s="70">
        <v>4.66</v>
      </c>
      <c r="H1407" s="51">
        <f>IF(LEFT(E1407,2)="DH",1,IF(LEFT(E1407,2)="CA",2,IF(LEFT(E1407,2)="1B",3,IF(LEFT(E1407,2)="2B",4,IF(LEFT(E1407,2)="3B",5,IF(LEFT(E1407,2)="SS",6,IF(LEFT(E1407,2)="LF",7,IF(LEFT(E1407,2)="CF",8,IF(LEFT(E1407,2)="RF",9,IF(LEFT(E1407,2)="SP",10,IF(LEFT(E1407,2)="RP",11,12)))))))))))</f>
        <v>11</v>
      </c>
      <c r="I1407" s="53">
        <f>IF($G1407="NC","NC",IF(OR(LEFT(E1407,2)="RP",LEFT(E1407,2)="SP"),ROUNDDOWN($G1407*1.05,0)+IF($G1407*1.05-ROUNDDOWN($G1407*1.05,0)&gt;=2/3,2/3,IF($G1407*1.05-ROUNDDOWN($G1407*1.05,0)&gt;=1/3,1/3,0)),ROUNDDOWN($G1407*1.05,0)))</f>
        <v>4.666666666666667</v>
      </c>
      <c r="J1407" s="56"/>
      <c r="K1407" s="48"/>
      <c r="L1407" s="50"/>
      <c r="O1407" s="46" t="str">
        <f>D1407</f>
        <v>TEA</v>
      </c>
    </row>
    <row r="1408" spans="1:15" x14ac:dyDescent="0.2">
      <c r="A1408" s="44"/>
      <c r="B1408" s="78">
        <v>26413</v>
      </c>
      <c r="C1408" s="13" t="s">
        <v>1707</v>
      </c>
      <c r="D1408" s="82" t="s">
        <v>68</v>
      </c>
      <c r="E1408" s="47" t="s">
        <v>15</v>
      </c>
      <c r="F1408" s="13">
        <v>0</v>
      </c>
      <c r="G1408" s="70">
        <v>33</v>
      </c>
      <c r="H1408" s="47">
        <f>IF(LEFT(E1408,2)="DH",1,IF(LEFT(E1408,2)="CA",2,IF(LEFT(E1408,2)="1B",3,IF(LEFT(E1408,2)="2B",4,IF(LEFT(E1408,2)="3B",5,IF(LEFT(E1408,2)="SS",6,IF(LEFT(E1408,2)="LF",7,IF(LEFT(E1408,2)="CF",8,IF(LEFT(E1408,2)="RF",9,IF(LEFT(E1408,2)="SP",10,IF(LEFT(E1408,2)="RP",11,12)))))))))))</f>
        <v>11</v>
      </c>
      <c r="I1408" s="53">
        <f>IF($G1408="NC","NC",IF(OR(LEFT(E1408,2)="RP",LEFT(E1408,2)="SP"),ROUNDDOWN($G1408*1.05,0)+IF($G1408*1.05-ROUNDDOWN($G1408*1.05,0)&gt;=2/3,2/3,IF($G1408*1.05-ROUNDDOWN($G1408*1.05,0)&gt;=1/3,1/3,0)),ROUNDDOWN($G1408*1.05,0)))</f>
        <v>34.333333333333336</v>
      </c>
      <c r="J1408" s="56"/>
      <c r="K1408" s="49"/>
      <c r="L1408" s="50"/>
      <c r="O1408" s="46" t="str">
        <f>D1408</f>
        <v>CHN</v>
      </c>
    </row>
    <row r="1409" spans="1:16" x14ac:dyDescent="0.2">
      <c r="A1409" s="55"/>
      <c r="B1409" s="78">
        <v>26429</v>
      </c>
      <c r="C1409" s="13" t="s">
        <v>1710</v>
      </c>
      <c r="D1409" s="82" t="s">
        <v>123</v>
      </c>
      <c r="E1409" s="47" t="s">
        <v>15</v>
      </c>
      <c r="F1409" s="13">
        <v>0</v>
      </c>
      <c r="G1409" s="70">
        <v>7.66</v>
      </c>
      <c r="H1409" s="51">
        <f>IF(LEFT(E1409,2)="DH",1,IF(LEFT(E1409,2)="CA",2,IF(LEFT(E1409,2)="1B",3,IF(LEFT(E1409,2)="2B",4,IF(LEFT(E1409,2)="3B",5,IF(LEFT(E1409,2)="SS",6,IF(LEFT(E1409,2)="LF",7,IF(LEFT(E1409,2)="CF",8,IF(LEFT(E1409,2)="RF",9,IF(LEFT(E1409,2)="SP",10,IF(LEFT(E1409,2)="RP",11,12)))))))))))</f>
        <v>11</v>
      </c>
      <c r="I1409" s="53">
        <f>IF($G1409="NC","NC",IF(OR(LEFT(E1409,2)="RP",LEFT(E1409,2)="SP"),ROUNDDOWN($G1409*1.05,0)+IF($G1409*1.05-ROUNDDOWN($G1409*1.05,0)&gt;=2/3,2/3,IF($G1409*1.05-ROUNDDOWN($G1409*1.05,0)&gt;=1/3,1/3,0)),ROUNDDOWN($G1409*1.05,0)))</f>
        <v>8</v>
      </c>
      <c r="J1409" s="56"/>
      <c r="K1409" s="48"/>
      <c r="L1409" s="50"/>
      <c r="O1409" s="46" t="str">
        <f>D1409</f>
        <v>MNA</v>
      </c>
    </row>
    <row r="1410" spans="1:16" x14ac:dyDescent="0.2">
      <c r="A1410" s="44"/>
      <c r="B1410" s="78">
        <v>26443</v>
      </c>
      <c r="C1410" s="13" t="s">
        <v>1713</v>
      </c>
      <c r="D1410" s="82" t="s">
        <v>7</v>
      </c>
      <c r="E1410" s="47" t="s">
        <v>528</v>
      </c>
      <c r="F1410" s="13">
        <v>2</v>
      </c>
      <c r="G1410" s="70">
        <v>13.66</v>
      </c>
      <c r="H1410" s="47">
        <f>IF(LEFT(E1410,2)="DH",1,IF(LEFT(E1410,2)="CA",2,IF(LEFT(E1410,2)="1B",3,IF(LEFT(E1410,2)="2B",4,IF(LEFT(E1410,2)="3B",5,IF(LEFT(E1410,2)="SS",6,IF(LEFT(E1410,2)="LF",7,IF(LEFT(E1410,2)="CF",8,IF(LEFT(E1410,2)="RF",9,IF(LEFT(E1410,2)="SP",10,IF(LEFT(E1410,2)="RP",11,12)))))))))))</f>
        <v>11</v>
      </c>
      <c r="I1410" s="53">
        <f>IF($G1410="NC","NC",IF(OR(LEFT(E1410,2)="RP",LEFT(E1410,2)="SP"),ROUNDDOWN($G1410*1.05,0)+IF($G1410*1.05-ROUNDDOWN($G1410*1.05,0)&gt;=2/3,2/3,IF($G1410*1.05-ROUNDDOWN($G1410*1.05,0)&gt;=1/3,1/3,0)),ROUNDDOWN($G1410*1.05,0)))</f>
        <v>14.333333333333334</v>
      </c>
      <c r="J1410" s="56"/>
      <c r="K1410" s="48"/>
      <c r="L1410" s="50"/>
      <c r="O1410" s="46" t="str">
        <f>D1410</f>
        <v>LAA</v>
      </c>
    </row>
    <row r="1411" spans="1:16" x14ac:dyDescent="0.2">
      <c r="A1411" s="44"/>
      <c r="B1411" s="78">
        <v>26448</v>
      </c>
      <c r="C1411" s="13" t="s">
        <v>1714</v>
      </c>
      <c r="D1411" s="82" t="s">
        <v>121</v>
      </c>
      <c r="E1411" s="47" t="s">
        <v>528</v>
      </c>
      <c r="F1411" s="13">
        <v>2</v>
      </c>
      <c r="G1411" s="70">
        <v>15</v>
      </c>
      <c r="H1411" s="47">
        <f>IF(LEFT(E1411,2)="DH",1,IF(LEFT(E1411,2)="CA",2,IF(LEFT(E1411,2)="1B",3,IF(LEFT(E1411,2)="2B",4,IF(LEFT(E1411,2)="3B",5,IF(LEFT(E1411,2)="SS",6,IF(LEFT(E1411,2)="LF",7,IF(LEFT(E1411,2)="CF",8,IF(LEFT(E1411,2)="RF",9,IF(LEFT(E1411,2)="SP",10,IF(LEFT(E1411,2)="RP",11,12)))))))))))</f>
        <v>11</v>
      </c>
      <c r="I1411" s="53">
        <f>IF($G1411="NC","NC",IF(OR(LEFT(E1411,2)="RP",LEFT(E1411,2)="SP"),ROUNDDOWN($G1411*1.05,0)+IF($G1411*1.05-ROUNDDOWN($G1411*1.05,0)&gt;=2/3,2/3,IF($G1411*1.05-ROUNDDOWN($G1411*1.05,0)&gt;=1/3,1/3,0)),ROUNDDOWN($G1411*1.05,0)))</f>
        <v>15.666666666666666</v>
      </c>
      <c r="J1411" s="56"/>
      <c r="K1411" s="48"/>
      <c r="L1411" s="50"/>
      <c r="O1411" s="46" t="str">
        <f>D1411</f>
        <v>SFN</v>
      </c>
    </row>
    <row r="1412" spans="1:16" x14ac:dyDescent="0.2">
      <c r="A1412" s="44"/>
      <c r="B1412" s="78">
        <v>26463</v>
      </c>
      <c r="C1412" s="13" t="s">
        <v>1715</v>
      </c>
      <c r="D1412" s="82" t="s">
        <v>22</v>
      </c>
      <c r="E1412" s="47" t="s">
        <v>15</v>
      </c>
      <c r="F1412" s="13">
        <v>0</v>
      </c>
      <c r="G1412" s="70">
        <v>4.66</v>
      </c>
      <c r="H1412" s="47">
        <f>IF(LEFT(E1412,2)="DH",1,IF(LEFT(E1412,2)="CA",2,IF(LEFT(E1412,2)="1B",3,IF(LEFT(E1412,2)="2B",4,IF(LEFT(E1412,2)="3B",5,IF(LEFT(E1412,2)="SS",6,IF(LEFT(E1412,2)="LF",7,IF(LEFT(E1412,2)="CF",8,IF(LEFT(E1412,2)="RF",9,IF(LEFT(E1412,2)="SP",10,IF(LEFT(E1412,2)="RP",11,12)))))))))))</f>
        <v>11</v>
      </c>
      <c r="I1412" s="53">
        <f>IF($G1412="NC","NC",IF(OR(LEFT(E1412,2)="RP",LEFT(E1412,2)="SP"),ROUNDDOWN($G1412*1.05,0)+IF($G1412*1.05-ROUNDDOWN($G1412*1.05,0)&gt;=2/3,2/3,IF($G1412*1.05-ROUNDDOWN($G1412*1.05,0)&gt;=1/3,1/3,0)),ROUNDDOWN($G1412*1.05,0)))</f>
        <v>4.666666666666667</v>
      </c>
      <c r="J1412" s="56"/>
      <c r="K1412" s="49"/>
      <c r="L1412" s="50"/>
      <c r="O1412" s="46" t="str">
        <f>D1412</f>
        <v>NYN</v>
      </c>
    </row>
    <row r="1413" spans="1:16" x14ac:dyDescent="0.2">
      <c r="A1413" s="44"/>
      <c r="B1413" s="78">
        <v>26482</v>
      </c>
      <c r="C1413" s="13" t="s">
        <v>1719</v>
      </c>
      <c r="D1413" s="82" t="s">
        <v>94</v>
      </c>
      <c r="E1413" s="47" t="s">
        <v>528</v>
      </c>
      <c r="F1413" s="13">
        <v>1</v>
      </c>
      <c r="G1413" s="70">
        <v>11.66</v>
      </c>
      <c r="H1413" s="51">
        <f>IF(LEFT(E1413,2)="DH",1,IF(LEFT(E1413,2)="CA",2,IF(LEFT(E1413,2)="1B",3,IF(LEFT(E1413,2)="2B",4,IF(LEFT(E1413,2)="3B",5,IF(LEFT(E1413,2)="SS",6,IF(LEFT(E1413,2)="LF",7,IF(LEFT(E1413,2)="CF",8,IF(LEFT(E1413,2)="RF",9,IF(LEFT(E1413,2)="SP",10,IF(LEFT(E1413,2)="RP",11,12)))))))))))</f>
        <v>11</v>
      </c>
      <c r="I1413" s="53">
        <f>IF($G1413="NC","NC",IF(OR(LEFT(E1413,2)="RP",LEFT(E1413,2)="SP"),ROUNDDOWN($G1413*1.05,0)+IF($G1413*1.05-ROUNDDOWN($G1413*1.05,0)&gt;=2/3,2/3,IF($G1413*1.05-ROUNDDOWN($G1413*1.05,0)&gt;=1/3,1/3,0)),ROUNDDOWN($G1413*1.05,0)))</f>
        <v>12</v>
      </c>
      <c r="J1413" s="56"/>
      <c r="K1413" s="48"/>
      <c r="L1413" s="50"/>
      <c r="O1413" s="46" t="str">
        <f>D1413</f>
        <v>HOA</v>
      </c>
    </row>
    <row r="1414" spans="1:16" x14ac:dyDescent="0.2">
      <c r="A1414" s="44"/>
      <c r="B1414" s="78">
        <v>26952</v>
      </c>
      <c r="C1414" s="13" t="s">
        <v>1730</v>
      </c>
      <c r="D1414" s="82" t="s">
        <v>64</v>
      </c>
      <c r="E1414" s="47" t="s">
        <v>528</v>
      </c>
      <c r="F1414" s="13">
        <v>1</v>
      </c>
      <c r="G1414" s="70">
        <v>34.659999999999997</v>
      </c>
      <c r="H1414" s="51">
        <f>IF(LEFT(E1414,2)="DH",1,IF(LEFT(E1414,2)="CA",2,IF(LEFT(E1414,2)="1B",3,IF(LEFT(E1414,2)="2B",4,IF(LEFT(E1414,2)="3B",5,IF(LEFT(E1414,2)="SS",6,IF(LEFT(E1414,2)="LF",7,IF(LEFT(E1414,2)="CF",8,IF(LEFT(E1414,2)="RF",9,IF(LEFT(E1414,2)="SP",10,IF(LEFT(E1414,2)="RP",11,12)))))))))))</f>
        <v>11</v>
      </c>
      <c r="I1414" s="53">
        <f>IF($G1414="NC","NC",IF(OR(LEFT(E1414,2)="RP",LEFT(E1414,2)="SP"),ROUNDDOWN($G1414*1.05,0)+IF($G1414*1.05-ROUNDDOWN($G1414*1.05,0)&gt;=2/3,2/3,IF($G1414*1.05-ROUNDDOWN($G1414*1.05,0)&gt;=1/3,1/3,0)),ROUNDDOWN($G1414*1.05,0)))</f>
        <v>36.333333333333336</v>
      </c>
      <c r="J1414" s="56"/>
      <c r="K1414" s="48"/>
      <c r="L1414" s="50"/>
      <c r="O1414" s="46" t="str">
        <f>D1414</f>
        <v>CON</v>
      </c>
    </row>
    <row r="1415" spans="1:16" x14ac:dyDescent="0.2">
      <c r="A1415" s="44"/>
      <c r="B1415" s="78">
        <v>27271</v>
      </c>
      <c r="C1415" s="13" t="s">
        <v>1731</v>
      </c>
      <c r="D1415" s="76" t="str">
        <f>P1415</f>
        <v>SEA/ARN</v>
      </c>
      <c r="E1415" s="47" t="s">
        <v>15</v>
      </c>
      <c r="F1415" s="13">
        <v>0</v>
      </c>
      <c r="G1415" s="70">
        <v>13.33</v>
      </c>
      <c r="H1415" s="47">
        <f>IF(LEFT(E1415,2)="DH",1,IF(LEFT(E1415,2)="CA",2,IF(LEFT(E1415,2)="1B",3,IF(LEFT(E1415,2)="2B",4,IF(LEFT(E1415,2)="3B",5,IF(LEFT(E1415,2)="SS",6,IF(LEFT(E1415,2)="LF",7,IF(LEFT(E1415,2)="CF",8,IF(LEFT(E1415,2)="RF",9,IF(LEFT(E1415,2)="SP",10,IF(LEFT(E1415,2)="RP",11,12)))))))))))</f>
        <v>11</v>
      </c>
      <c r="I1415" s="53">
        <f>IF($G1415="NC","NC",IF(OR(LEFT(E1415,2)="RP",LEFT(E1415,2)="SP"),ROUNDDOWN($G1415*1.05,0)+IF($G1415*1.05-ROUNDDOWN($G1415*1.05,0)&gt;=2/3,2/3,IF($G1415*1.05-ROUNDDOWN($G1415*1.05,0)&gt;=1/3,1/3,0)),ROUNDDOWN($G1415*1.05,0)))</f>
        <v>13.666666666666666</v>
      </c>
      <c r="J1415" s="56"/>
      <c r="K1415" s="48"/>
      <c r="L1415" s="50"/>
      <c r="O1415" s="46" t="str">
        <f>D1415</f>
        <v>SEA/ARN</v>
      </c>
      <c r="P1415" s="46" t="s">
        <v>368</v>
      </c>
    </row>
    <row r="1416" spans="1:16" x14ac:dyDescent="0.2">
      <c r="A1416" s="44"/>
      <c r="B1416" s="78">
        <v>27407</v>
      </c>
      <c r="C1416" s="13" t="s">
        <v>1732</v>
      </c>
      <c r="D1416" s="82" t="s">
        <v>17</v>
      </c>
      <c r="E1416" s="47" t="s">
        <v>15</v>
      </c>
      <c r="F1416" s="13">
        <v>0</v>
      </c>
      <c r="G1416" s="70">
        <v>3.66</v>
      </c>
      <c r="H1416" s="51">
        <f>IF(LEFT(E1416,2)="DH",1,IF(LEFT(E1416,2)="CA",2,IF(LEFT(E1416,2)="1B",3,IF(LEFT(E1416,2)="2B",4,IF(LEFT(E1416,2)="3B",5,IF(LEFT(E1416,2)="SS",6,IF(LEFT(E1416,2)="LF",7,IF(LEFT(E1416,2)="CF",8,IF(LEFT(E1416,2)="RF",9,IF(LEFT(E1416,2)="SP",10,IF(LEFT(E1416,2)="RP",11,12)))))))))))</f>
        <v>11</v>
      </c>
      <c r="I1416" s="53">
        <f>IF($G1416="NC","NC",IF(OR(LEFT(E1416,2)="RP",LEFT(E1416,2)="SP"),ROUNDDOWN($G1416*1.05,0)+IF($G1416*1.05-ROUNDDOWN($G1416*1.05,0)&gt;=2/3,2/3,IF($G1416*1.05-ROUNDDOWN($G1416*1.05,0)&gt;=1/3,1/3,0)),ROUNDDOWN($G1416*1.05,0)))</f>
        <v>3.6666666666666665</v>
      </c>
      <c r="J1416" s="56"/>
      <c r="K1416" s="48"/>
      <c r="L1416" s="50"/>
      <c r="O1416" s="46" t="str">
        <f>D1416</f>
        <v>ATN</v>
      </c>
    </row>
    <row r="1417" spans="1:16" x14ac:dyDescent="0.2">
      <c r="A1417" s="44"/>
      <c r="B1417" s="78">
        <v>27453</v>
      </c>
      <c r="C1417" s="13" t="s">
        <v>1734</v>
      </c>
      <c r="D1417" s="76" t="str">
        <f>P1417</f>
        <v>MMN/SLN</v>
      </c>
      <c r="E1417" s="47" t="s">
        <v>528</v>
      </c>
      <c r="F1417" s="13">
        <v>1</v>
      </c>
      <c r="G1417" s="70">
        <v>25</v>
      </c>
      <c r="H1417" s="51">
        <f>IF(LEFT(E1417,2)="DH",1,IF(LEFT(E1417,2)="CA",2,IF(LEFT(E1417,2)="1B",3,IF(LEFT(E1417,2)="2B",4,IF(LEFT(E1417,2)="3B",5,IF(LEFT(E1417,2)="SS",6,IF(LEFT(E1417,2)="LF",7,IF(LEFT(E1417,2)="CF",8,IF(LEFT(E1417,2)="RF",9,IF(LEFT(E1417,2)="SP",10,IF(LEFT(E1417,2)="RP",11,12)))))))))))</f>
        <v>11</v>
      </c>
      <c r="I1417" s="53">
        <f>IF($G1417="NC","NC",IF(OR(LEFT(E1417,2)="RP",LEFT(E1417,2)="SP"),ROUNDDOWN($G1417*1.05,0)+IF($G1417*1.05-ROUNDDOWN($G1417*1.05,0)&gt;=2/3,2/3,IF($G1417*1.05-ROUNDDOWN($G1417*1.05,0)&gt;=1/3,1/3,0)),ROUNDDOWN($G1417*1.05,0)))</f>
        <v>26</v>
      </c>
      <c r="J1417" s="56"/>
      <c r="K1417" s="48"/>
      <c r="L1417" s="50"/>
      <c r="O1417" s="46" t="str">
        <f>D1417</f>
        <v>MMN/SLN</v>
      </c>
      <c r="P1417" s="46" t="s">
        <v>362</v>
      </c>
    </row>
    <row r="1418" spans="1:16" x14ac:dyDescent="0.2">
      <c r="A1418" s="44"/>
      <c r="B1418" s="78">
        <v>27472</v>
      </c>
      <c r="C1418" s="13" t="s">
        <v>1742</v>
      </c>
      <c r="D1418" s="82" t="s">
        <v>63</v>
      </c>
      <c r="E1418" s="47" t="s">
        <v>528</v>
      </c>
      <c r="F1418" s="13">
        <v>2</v>
      </c>
      <c r="G1418" s="70">
        <v>15.66</v>
      </c>
      <c r="H1418" s="51">
        <f>IF(LEFT(E1418,2)="DH",1,IF(LEFT(E1418,2)="CA",2,IF(LEFT(E1418,2)="1B",3,IF(LEFT(E1418,2)="2B",4,IF(LEFT(E1418,2)="3B",5,IF(LEFT(E1418,2)="SS",6,IF(LEFT(E1418,2)="LF",7,IF(LEFT(E1418,2)="CF",8,IF(LEFT(E1418,2)="RF",9,IF(LEFT(E1418,2)="SP",10,IF(LEFT(E1418,2)="RP",11,12)))))))))))</f>
        <v>11</v>
      </c>
      <c r="I1418" s="53">
        <f>IF($G1418="NC","NC",IF(OR(LEFT(E1418,2)="RP",LEFT(E1418,2)="SP"),ROUNDDOWN($G1418*1.05,0)+IF($G1418*1.05-ROUNDDOWN($G1418*1.05,0)&gt;=2/3,2/3,IF($G1418*1.05-ROUNDDOWN($G1418*1.05,0)&gt;=1/3,1/3,0)),ROUNDDOWN($G1418*1.05,0)))</f>
        <v>16.333333333333332</v>
      </c>
      <c r="J1418" s="56"/>
      <c r="K1418" s="48"/>
      <c r="L1418" s="50"/>
      <c r="O1418" s="46" t="str">
        <f>D1418</f>
        <v>CHA</v>
      </c>
    </row>
    <row r="1419" spans="1:16" x14ac:dyDescent="0.2">
      <c r="A1419" s="44"/>
      <c r="B1419" s="78">
        <v>27477</v>
      </c>
      <c r="C1419" s="13" t="s">
        <v>1746</v>
      </c>
      <c r="D1419" s="82" t="s">
        <v>65</v>
      </c>
      <c r="E1419" s="47" t="s">
        <v>15</v>
      </c>
      <c r="F1419" s="13">
        <v>0</v>
      </c>
      <c r="G1419" s="70">
        <v>22</v>
      </c>
      <c r="H1419" s="51">
        <f>IF(LEFT(E1419,2)="DH",1,IF(LEFT(E1419,2)="CA",2,IF(LEFT(E1419,2)="1B",3,IF(LEFT(E1419,2)="2B",4,IF(LEFT(E1419,2)="3B",5,IF(LEFT(E1419,2)="SS",6,IF(LEFT(E1419,2)="LF",7,IF(LEFT(E1419,2)="CF",8,IF(LEFT(E1419,2)="RF",9,IF(LEFT(E1419,2)="SP",10,IF(LEFT(E1419,2)="RP",11,12)))))))))))</f>
        <v>11</v>
      </c>
      <c r="I1419" s="53">
        <f>IF($G1419="NC","NC",IF(OR(LEFT(E1419,2)="RP",LEFT(E1419,2)="SP"),ROUNDDOWN($G1419*1.05,0)+IF($G1419*1.05-ROUNDDOWN($G1419*1.05,0)&gt;=2/3,2/3,IF($G1419*1.05-ROUNDDOWN($G1419*1.05,0)&gt;=1/3,1/3,0)),ROUNDDOWN($G1419*1.05,0)))</f>
        <v>23</v>
      </c>
      <c r="J1419" s="56"/>
      <c r="K1419" s="48"/>
      <c r="L1419" s="50"/>
      <c r="O1419" s="46" t="str">
        <f>D1419</f>
        <v>ARN</v>
      </c>
    </row>
    <row r="1420" spans="1:16" x14ac:dyDescent="0.2">
      <c r="A1420" s="44"/>
      <c r="B1420" s="78">
        <v>27481</v>
      </c>
      <c r="C1420" s="13" t="s">
        <v>1749</v>
      </c>
      <c r="D1420" s="82" t="s">
        <v>73</v>
      </c>
      <c r="E1420" s="58" t="s">
        <v>15</v>
      </c>
      <c r="F1420" s="13">
        <v>0</v>
      </c>
      <c r="G1420" s="70">
        <v>1</v>
      </c>
      <c r="H1420" s="47">
        <f>IF(LEFT(E1420,2)="DH",1,IF(LEFT(E1420,2)="CA",2,IF(LEFT(E1420,2)="1B",3,IF(LEFT(E1420,2)="2B",4,IF(LEFT(E1420,2)="3B",5,IF(LEFT(E1420,2)="SS",6,IF(LEFT(E1420,2)="LF",7,IF(LEFT(E1420,2)="CF",8,IF(LEFT(E1420,2)="RF",9,IF(LEFT(E1420,2)="SP",10,IF(LEFT(E1420,2)="RP",11,12)))))))))))</f>
        <v>11</v>
      </c>
      <c r="I1420" s="53">
        <f>IF($G1420="NC","NC",IF(OR(LEFT(E1420,2)="RP",LEFT(E1420,2)="SP"),ROUNDDOWN($G1420*1.05,0)+IF($G1420*1.05-ROUNDDOWN($G1420*1.05,0)&gt;=2/3,2/3,IF($G1420*1.05-ROUNDDOWN($G1420*1.05,0)&gt;=1/3,1/3,0)),ROUNDDOWN($G1420*1.05,0)))</f>
        <v>1</v>
      </c>
      <c r="J1420" s="56"/>
      <c r="K1420" s="48"/>
      <c r="L1420" s="50"/>
      <c r="O1420" s="46" t="str">
        <f>D1420</f>
        <v>TBA</v>
      </c>
    </row>
    <row r="1421" spans="1:16" x14ac:dyDescent="0.2">
      <c r="A1421" s="44"/>
      <c r="B1421" s="78">
        <v>27508</v>
      </c>
      <c r="C1421" s="13" t="s">
        <v>1763</v>
      </c>
      <c r="D1421" s="82" t="s">
        <v>23</v>
      </c>
      <c r="E1421" s="47" t="s">
        <v>15</v>
      </c>
      <c r="F1421" s="13">
        <v>0</v>
      </c>
      <c r="G1421" s="70">
        <v>5</v>
      </c>
      <c r="H1421" s="51">
        <f>IF(LEFT(E1421,2)="DH",1,IF(LEFT(E1421,2)="CA",2,IF(LEFT(E1421,2)="1B",3,IF(LEFT(E1421,2)="2B",4,IF(LEFT(E1421,2)="3B",5,IF(LEFT(E1421,2)="SS",6,IF(LEFT(E1421,2)="LF",7,IF(LEFT(E1421,2)="CF",8,IF(LEFT(E1421,2)="RF",9,IF(LEFT(E1421,2)="SP",10,IF(LEFT(E1421,2)="RP",11,12)))))))))))</f>
        <v>11</v>
      </c>
      <c r="I1421" s="53">
        <f>IF($G1421="NC","NC",IF(OR(LEFT(E1421,2)="RP",LEFT(E1421,2)="SP"),ROUNDDOWN($G1421*1.05,0)+IF($G1421*1.05-ROUNDDOWN($G1421*1.05,0)&gt;=2/3,2/3,IF($G1421*1.05-ROUNDDOWN($G1421*1.05,0)&gt;=1/3,1/3,0)),ROUNDDOWN($G1421*1.05,0)))</f>
        <v>5</v>
      </c>
      <c r="J1421" s="56"/>
      <c r="K1421" s="48"/>
      <c r="L1421" s="50"/>
      <c r="O1421" s="46" t="str">
        <f>D1421</f>
        <v>BAA</v>
      </c>
    </row>
    <row r="1422" spans="1:16" x14ac:dyDescent="0.2">
      <c r="A1422" s="44"/>
      <c r="B1422" s="78">
        <v>27583</v>
      </c>
      <c r="C1422" s="13" t="s">
        <v>1776</v>
      </c>
      <c r="D1422" s="82" t="s">
        <v>73</v>
      </c>
      <c r="E1422" s="58" t="s">
        <v>15</v>
      </c>
      <c r="F1422" s="13">
        <v>0</v>
      </c>
      <c r="G1422" s="70">
        <v>1</v>
      </c>
      <c r="H1422" s="47">
        <f>IF(LEFT(E1422,2)="DH",1,IF(LEFT(E1422,2)="CA",2,IF(LEFT(E1422,2)="1B",3,IF(LEFT(E1422,2)="2B",4,IF(LEFT(E1422,2)="3B",5,IF(LEFT(E1422,2)="SS",6,IF(LEFT(E1422,2)="LF",7,IF(LEFT(E1422,2)="CF",8,IF(LEFT(E1422,2)="RF",9,IF(LEFT(E1422,2)="SP",10,IF(LEFT(E1422,2)="RP",11,12)))))))))))</f>
        <v>11</v>
      </c>
      <c r="I1422" s="53">
        <f>IF($G1422="NC","NC",IF(OR(LEFT(E1422,2)="RP",LEFT(E1422,2)="SP"),ROUNDDOWN($G1422*1.05,0)+IF($G1422*1.05-ROUNDDOWN($G1422*1.05,0)&gt;=2/3,2/3,IF($G1422*1.05-ROUNDDOWN($G1422*1.05,0)&gt;=1/3,1/3,0)),ROUNDDOWN($G1422*1.05,0)))</f>
        <v>1</v>
      </c>
      <c r="J1422" s="56"/>
      <c r="K1422" s="48"/>
      <c r="L1422" s="50"/>
      <c r="O1422" s="46" t="str">
        <f>D1422</f>
        <v>TBA</v>
      </c>
    </row>
    <row r="1423" spans="1:16" x14ac:dyDescent="0.2">
      <c r="A1423" s="44"/>
      <c r="B1423" s="78">
        <v>27590</v>
      </c>
      <c r="C1423" s="13" t="s">
        <v>1778</v>
      </c>
      <c r="D1423" s="82" t="s">
        <v>7</v>
      </c>
      <c r="E1423" s="47" t="s">
        <v>15</v>
      </c>
      <c r="F1423" s="13">
        <v>0</v>
      </c>
      <c r="G1423" s="70">
        <v>18.329999999999998</v>
      </c>
      <c r="H1423" s="47">
        <f>IF(LEFT(E1423,2)="DH",1,IF(LEFT(E1423,2)="CA",2,IF(LEFT(E1423,2)="1B",3,IF(LEFT(E1423,2)="2B",4,IF(LEFT(E1423,2)="3B",5,IF(LEFT(E1423,2)="SS",6,IF(LEFT(E1423,2)="LF",7,IF(LEFT(E1423,2)="CF",8,IF(LEFT(E1423,2)="RF",9,IF(LEFT(E1423,2)="SP",10,IF(LEFT(E1423,2)="RP",11,12)))))))))))</f>
        <v>11</v>
      </c>
      <c r="I1423" s="53">
        <f>IF($G1423="NC","NC",IF(OR(LEFT(E1423,2)="RP",LEFT(E1423,2)="SP"),ROUNDDOWN($G1423*1.05,0)+IF($G1423*1.05-ROUNDDOWN($G1423*1.05,0)&gt;=2/3,2/3,IF($G1423*1.05-ROUNDDOWN($G1423*1.05,0)&gt;=1/3,1/3,0)),ROUNDDOWN($G1423*1.05,0)))</f>
        <v>19</v>
      </c>
      <c r="J1423" s="56"/>
      <c r="K1423" s="49"/>
      <c r="L1423" s="50"/>
      <c r="O1423" s="46" t="str">
        <f>D1423</f>
        <v>LAA</v>
      </c>
    </row>
    <row r="1424" spans="1:16" x14ac:dyDescent="0.2">
      <c r="A1424" s="44"/>
      <c r="B1424" s="78">
        <v>27662</v>
      </c>
      <c r="C1424" s="13" t="s">
        <v>1789</v>
      </c>
      <c r="D1424" s="82" t="s">
        <v>140</v>
      </c>
      <c r="E1424" s="47" t="s">
        <v>15</v>
      </c>
      <c r="F1424" s="13">
        <v>0</v>
      </c>
      <c r="G1424" s="70">
        <v>3</v>
      </c>
      <c r="H1424" s="47">
        <f>IF(LEFT(E1424,2)="DH",1,IF(LEFT(E1424,2)="CA",2,IF(LEFT(E1424,2)="1B",3,IF(LEFT(E1424,2)="2B",4,IF(LEFT(E1424,2)="3B",5,IF(LEFT(E1424,2)="SS",6,IF(LEFT(E1424,2)="LF",7,IF(LEFT(E1424,2)="CF",8,IF(LEFT(E1424,2)="RF",9,IF(LEFT(E1424,2)="SP",10,IF(LEFT(E1424,2)="RP",11,12)))))))))))</f>
        <v>11</v>
      </c>
      <c r="I1424" s="53">
        <f>IF($G1424="NC","NC",IF(OR(LEFT(E1424,2)="RP",LEFT(E1424,2)="SP"),ROUNDDOWN($G1424*1.05,0)+IF($G1424*1.05-ROUNDDOWN($G1424*1.05,0)&gt;=2/3,2/3,IF($G1424*1.05-ROUNDDOWN($G1424*1.05,0)&gt;=1/3,1/3,0)),ROUNDDOWN($G1424*1.05,0)))</f>
        <v>3</v>
      </c>
      <c r="J1424" s="56"/>
      <c r="K1424" s="49"/>
      <c r="L1424" s="50"/>
      <c r="O1424" s="46" t="str">
        <f>D1424</f>
        <v>MMN</v>
      </c>
    </row>
    <row r="1425" spans="1:16" x14ac:dyDescent="0.2">
      <c r="A1425" s="44"/>
      <c r="B1425" s="78">
        <v>27695</v>
      </c>
      <c r="C1425" s="13" t="s">
        <v>1799</v>
      </c>
      <c r="D1425" s="82" t="s">
        <v>73</v>
      </c>
      <c r="E1425" s="47" t="s">
        <v>15</v>
      </c>
      <c r="F1425" s="13">
        <v>0</v>
      </c>
      <c r="G1425" s="70">
        <v>8.33</v>
      </c>
      <c r="H1425" s="51">
        <f>IF(LEFT(E1425,2)="DH",1,IF(LEFT(E1425,2)="CA",2,IF(LEFT(E1425,2)="1B",3,IF(LEFT(E1425,2)="2B",4,IF(LEFT(E1425,2)="3B",5,IF(LEFT(E1425,2)="SS",6,IF(LEFT(E1425,2)="LF",7,IF(LEFT(E1425,2)="CF",8,IF(LEFT(E1425,2)="RF",9,IF(LEFT(E1425,2)="SP",10,IF(LEFT(E1425,2)="RP",11,12)))))))))))</f>
        <v>11</v>
      </c>
      <c r="I1425" s="53">
        <f>IF($G1425="NC","NC",IF(OR(LEFT(E1425,2)="RP",LEFT(E1425,2)="SP"),ROUNDDOWN($G1425*1.05,0)+IF($G1425*1.05-ROUNDDOWN($G1425*1.05,0)&gt;=2/3,2/3,IF($G1425*1.05-ROUNDDOWN($G1425*1.05,0)&gt;=1/3,1/3,0)),ROUNDDOWN($G1425*1.05,0)))</f>
        <v>8.6666666666666661</v>
      </c>
      <c r="J1425" s="56"/>
      <c r="K1425" s="48"/>
      <c r="L1425" s="50"/>
      <c r="O1425" s="46" t="str">
        <f>D1425</f>
        <v>TBA</v>
      </c>
    </row>
    <row r="1426" spans="1:16" x14ac:dyDescent="0.2">
      <c r="A1426" s="44"/>
      <c r="B1426" s="78">
        <v>27753</v>
      </c>
      <c r="C1426" s="13" t="s">
        <v>1803</v>
      </c>
      <c r="D1426" s="82" t="s">
        <v>66</v>
      </c>
      <c r="E1426" s="47" t="s">
        <v>15</v>
      </c>
      <c r="F1426" s="13">
        <v>0</v>
      </c>
      <c r="G1426" s="70">
        <v>11.33</v>
      </c>
      <c r="H1426" s="51">
        <f>IF(LEFT(E1426,2)="DH",1,IF(LEFT(E1426,2)="CA",2,IF(LEFT(E1426,2)="1B",3,IF(LEFT(E1426,2)="2B",4,IF(LEFT(E1426,2)="3B",5,IF(LEFT(E1426,2)="SS",6,IF(LEFT(E1426,2)="LF",7,IF(LEFT(E1426,2)="CF",8,IF(LEFT(E1426,2)="RF",9,IF(LEFT(E1426,2)="SP",10,IF(LEFT(E1426,2)="RP",11,12)))))))))))</f>
        <v>11</v>
      </c>
      <c r="I1426" s="53">
        <f>IF($G1426="NC","NC",IF(OR(LEFT(E1426,2)="RP",LEFT(E1426,2)="SP"),ROUNDDOWN($G1426*1.05,0)+IF($G1426*1.05-ROUNDDOWN($G1426*1.05,0)&gt;=2/3,2/3,IF($G1426*1.05-ROUNDDOWN($G1426*1.05,0)&gt;=1/3,1/3,0)),ROUNDDOWN($G1426*1.05,0)))</f>
        <v>11.666666666666666</v>
      </c>
      <c r="J1426" s="56"/>
      <c r="K1426" s="48"/>
      <c r="L1426" s="50"/>
      <c r="O1426" s="46" t="str">
        <f>D1426</f>
        <v>DEA</v>
      </c>
    </row>
    <row r="1427" spans="1:16" x14ac:dyDescent="0.2">
      <c r="A1427" s="44"/>
      <c r="B1427" s="78">
        <v>27765</v>
      </c>
      <c r="C1427" s="13" t="s">
        <v>1807</v>
      </c>
      <c r="D1427" s="82" t="s">
        <v>71</v>
      </c>
      <c r="E1427" s="47" t="s">
        <v>15</v>
      </c>
      <c r="F1427" s="13">
        <v>0</v>
      </c>
      <c r="G1427" s="70">
        <v>7.33</v>
      </c>
      <c r="H1427" s="51">
        <f>IF(LEFT(E1427,2)="DH",1,IF(LEFT(E1427,2)="CA",2,IF(LEFT(E1427,2)="1B",3,IF(LEFT(E1427,2)="2B",4,IF(LEFT(E1427,2)="3B",5,IF(LEFT(E1427,2)="SS",6,IF(LEFT(E1427,2)="LF",7,IF(LEFT(E1427,2)="CF",8,IF(LEFT(E1427,2)="RF",9,IF(LEFT(E1427,2)="SP",10,IF(LEFT(E1427,2)="RP",11,12)))))))))))</f>
        <v>11</v>
      </c>
      <c r="I1427" s="53">
        <f>IF($G1427="NC","NC",IF(OR(LEFT(E1427,2)="RP",LEFT(E1427,2)="SP"),ROUNDDOWN($G1427*1.05,0)+IF($G1427*1.05-ROUNDDOWN($G1427*1.05,0)&gt;=2/3,2/3,IF($G1427*1.05-ROUNDDOWN($G1427*1.05,0)&gt;=1/3,1/3,0)),ROUNDDOWN($G1427*1.05,0)))</f>
        <v>7.666666666666667</v>
      </c>
      <c r="J1427" s="56"/>
      <c r="K1427" s="48"/>
      <c r="L1427" s="50"/>
      <c r="O1427" s="46" t="str">
        <f>D1427</f>
        <v>CIN</v>
      </c>
    </row>
    <row r="1428" spans="1:16" x14ac:dyDescent="0.2">
      <c r="A1428" s="44"/>
      <c r="B1428" s="78">
        <v>27783</v>
      </c>
      <c r="C1428" s="13" t="s">
        <v>1814</v>
      </c>
      <c r="D1428" s="82" t="s">
        <v>14</v>
      </c>
      <c r="E1428" s="47" t="s">
        <v>15</v>
      </c>
      <c r="F1428" s="13">
        <v>0</v>
      </c>
      <c r="G1428" s="70">
        <v>23</v>
      </c>
      <c r="H1428" s="51">
        <f>IF(LEFT(E1428,2)="DH",1,IF(LEFT(E1428,2)="CA",2,IF(LEFT(E1428,2)="1B",3,IF(LEFT(E1428,2)="2B",4,IF(LEFT(E1428,2)="3B",5,IF(LEFT(E1428,2)="SS",6,IF(LEFT(E1428,2)="LF",7,IF(LEFT(E1428,2)="CF",8,IF(LEFT(E1428,2)="RF",9,IF(LEFT(E1428,2)="SP",10,IF(LEFT(E1428,2)="RP",11,12)))))))))))</f>
        <v>11</v>
      </c>
      <c r="I1428" s="53">
        <f>IF($G1428="NC","NC",IF(OR(LEFT(E1428,2)="RP",LEFT(E1428,2)="SP"),ROUNDDOWN($G1428*1.05,0)+IF($G1428*1.05-ROUNDDOWN($G1428*1.05,0)&gt;=2/3,2/3,IF($G1428*1.05-ROUNDDOWN($G1428*1.05,0)&gt;=1/3,1/3,0)),ROUNDDOWN($G1428*1.05,0)))</f>
        <v>24</v>
      </c>
      <c r="J1428" s="56"/>
      <c r="K1428" s="48"/>
      <c r="L1428" s="50"/>
      <c r="O1428" s="46" t="str">
        <f>D1428</f>
        <v>WAN</v>
      </c>
    </row>
    <row r="1429" spans="1:16" x14ac:dyDescent="0.2">
      <c r="A1429" s="44"/>
      <c r="B1429" s="78">
        <v>27787</v>
      </c>
      <c r="C1429" s="13" t="s">
        <v>1815</v>
      </c>
      <c r="D1429" s="82" t="s">
        <v>70</v>
      </c>
      <c r="E1429" s="47" t="s">
        <v>15</v>
      </c>
      <c r="F1429" s="13">
        <v>0</v>
      </c>
      <c r="G1429" s="70">
        <v>15.33</v>
      </c>
      <c r="H1429" s="51">
        <f>IF(LEFT(E1429,2)="DH",1,IF(LEFT(E1429,2)="CA",2,IF(LEFT(E1429,2)="1B",3,IF(LEFT(E1429,2)="2B",4,IF(LEFT(E1429,2)="3B",5,IF(LEFT(E1429,2)="SS",6,IF(LEFT(E1429,2)="LF",7,IF(LEFT(E1429,2)="CF",8,IF(LEFT(E1429,2)="RF",9,IF(LEFT(E1429,2)="SP",10,IF(LEFT(E1429,2)="RP",11,12)))))))))))</f>
        <v>11</v>
      </c>
      <c r="I1429" s="53">
        <f>IF($G1429="NC","NC",IF(OR(LEFT(E1429,2)="RP",LEFT(E1429,2)="SP"),ROUNDDOWN($G1429*1.05,0)+IF($G1429*1.05-ROUNDDOWN($G1429*1.05,0)&gt;=2/3,2/3,IF($G1429*1.05-ROUNDDOWN($G1429*1.05,0)&gt;=1/3,1/3,0)),ROUNDDOWN($G1429*1.05,0)))</f>
        <v>16</v>
      </c>
      <c r="J1429" s="56"/>
      <c r="K1429" s="48"/>
      <c r="L1429" s="50"/>
      <c r="O1429" s="46" t="str">
        <f>D1429</f>
        <v>LAN</v>
      </c>
    </row>
    <row r="1430" spans="1:16" x14ac:dyDescent="0.2">
      <c r="A1430" s="44"/>
      <c r="B1430" s="78">
        <v>27812</v>
      </c>
      <c r="C1430" s="13" t="s">
        <v>1819</v>
      </c>
      <c r="D1430" s="82" t="s">
        <v>64</v>
      </c>
      <c r="E1430" s="47" t="s">
        <v>15</v>
      </c>
      <c r="F1430" s="13">
        <v>0</v>
      </c>
      <c r="G1430" s="70">
        <v>11.66</v>
      </c>
      <c r="H1430" s="51">
        <f>IF(LEFT(E1430,2)="DH",1,IF(LEFT(E1430,2)="CA",2,IF(LEFT(E1430,2)="1B",3,IF(LEFT(E1430,2)="2B",4,IF(LEFT(E1430,2)="3B",5,IF(LEFT(E1430,2)="SS",6,IF(LEFT(E1430,2)="LF",7,IF(LEFT(E1430,2)="CF",8,IF(LEFT(E1430,2)="RF",9,IF(LEFT(E1430,2)="SP",10,IF(LEFT(E1430,2)="RP",11,12)))))))))))</f>
        <v>11</v>
      </c>
      <c r="I1430" s="53">
        <f>IF($G1430="NC","NC",IF(OR(LEFT(E1430,2)="RP",LEFT(E1430,2)="SP"),ROUNDDOWN($G1430*1.05,0)+IF($G1430*1.05-ROUNDDOWN($G1430*1.05,0)&gt;=2/3,2/3,IF($G1430*1.05-ROUNDDOWN($G1430*1.05,0)&gt;=1/3,1/3,0)),ROUNDDOWN($G1430*1.05,0)))</f>
        <v>12</v>
      </c>
      <c r="J1430" s="56"/>
      <c r="K1430" s="48"/>
      <c r="L1430" s="50"/>
      <c r="O1430" s="46" t="str">
        <f>D1430</f>
        <v>CON</v>
      </c>
    </row>
    <row r="1431" spans="1:16" x14ac:dyDescent="0.2">
      <c r="A1431" s="44"/>
      <c r="B1431" s="78">
        <v>27908</v>
      </c>
      <c r="C1431" s="13" t="s">
        <v>1828</v>
      </c>
      <c r="D1431" s="82" t="s">
        <v>69</v>
      </c>
      <c r="E1431" s="47" t="s">
        <v>15</v>
      </c>
      <c r="F1431" s="13">
        <v>0</v>
      </c>
      <c r="G1431" s="70">
        <v>17</v>
      </c>
      <c r="H1431" s="51">
        <f>IF(LEFT(E1431,2)="DH",1,IF(LEFT(E1431,2)="CA",2,IF(LEFT(E1431,2)="1B",3,IF(LEFT(E1431,2)="2B",4,IF(LEFT(E1431,2)="3B",5,IF(LEFT(E1431,2)="SS",6,IF(LEFT(E1431,2)="LF",7,IF(LEFT(E1431,2)="CF",8,IF(LEFT(E1431,2)="RF",9,IF(LEFT(E1431,2)="SP",10,IF(LEFT(E1431,2)="RP",11,12)))))))))))</f>
        <v>11</v>
      </c>
      <c r="I1431" s="53">
        <f>IF($G1431="NC","NC",IF(OR(LEFT(E1431,2)="RP",LEFT(E1431,2)="SP"),ROUNDDOWN($G1431*1.05,0)+IF($G1431*1.05-ROUNDDOWN($G1431*1.05,0)&gt;=2/3,2/3,IF($G1431*1.05-ROUNDDOWN($G1431*1.05,0)&gt;=1/3,1/3,0)),ROUNDDOWN($G1431*1.05,0)))</f>
        <v>17.666666666666668</v>
      </c>
      <c r="J1431" s="56"/>
      <c r="K1431" s="48"/>
      <c r="L1431" s="50"/>
      <c r="O1431" s="46" t="str">
        <f>D1431</f>
        <v>OAA</v>
      </c>
    </row>
    <row r="1432" spans="1:16" x14ac:dyDescent="0.2">
      <c r="A1432" s="44"/>
      <c r="B1432" s="78">
        <v>27967</v>
      </c>
      <c r="C1432" s="13" t="s">
        <v>1835</v>
      </c>
      <c r="D1432" s="82" t="s">
        <v>14</v>
      </c>
      <c r="E1432" s="47" t="s">
        <v>15</v>
      </c>
      <c r="F1432" s="13">
        <v>0</v>
      </c>
      <c r="G1432" s="70">
        <v>14.33</v>
      </c>
      <c r="H1432" s="47">
        <f>IF(LEFT(E1432,2)="DH",1,IF(LEFT(E1432,2)="CA",2,IF(LEFT(E1432,2)="1B",3,IF(LEFT(E1432,2)="2B",4,IF(LEFT(E1432,2)="3B",5,IF(LEFT(E1432,2)="SS",6,IF(LEFT(E1432,2)="LF",7,IF(LEFT(E1432,2)="CF",8,IF(LEFT(E1432,2)="RF",9,IF(LEFT(E1432,2)="SP",10,IF(LEFT(E1432,2)="RP",11,12)))))))))))</f>
        <v>11</v>
      </c>
      <c r="I1432" s="53">
        <f>IF($G1432="NC","NC",IF(OR(LEFT(E1432,2)="RP",LEFT(E1432,2)="SP"),ROUNDDOWN($G1432*1.05,0)+IF($G1432*1.05-ROUNDDOWN($G1432*1.05,0)&gt;=2/3,2/3,IF($G1432*1.05-ROUNDDOWN($G1432*1.05,0)&gt;=1/3,1/3,0)),ROUNDDOWN($G1432*1.05,0)))</f>
        <v>15</v>
      </c>
      <c r="J1432" s="56"/>
      <c r="K1432" s="49"/>
      <c r="L1432" s="50"/>
      <c r="O1432" s="46" t="str">
        <f>D1432</f>
        <v>WAN</v>
      </c>
    </row>
    <row r="1433" spans="1:16" x14ac:dyDescent="0.2">
      <c r="A1433" s="44"/>
      <c r="B1433" s="78">
        <v>27984</v>
      </c>
      <c r="C1433" s="13" t="s">
        <v>1837</v>
      </c>
      <c r="D1433" s="82" t="s">
        <v>16</v>
      </c>
      <c r="E1433" s="58" t="s">
        <v>15</v>
      </c>
      <c r="F1433" s="13">
        <v>0</v>
      </c>
      <c r="G1433" s="70">
        <v>1.66</v>
      </c>
      <c r="H1433" s="47">
        <f>IF(LEFT(E1433,2)="DH",1,IF(LEFT(E1433,2)="CA",2,IF(LEFT(E1433,2)="1B",3,IF(LEFT(E1433,2)="2B",4,IF(LEFT(E1433,2)="3B",5,IF(LEFT(E1433,2)="SS",6,IF(LEFT(E1433,2)="LF",7,IF(LEFT(E1433,2)="CF",8,IF(LEFT(E1433,2)="RF",9,IF(LEFT(E1433,2)="SP",10,IF(LEFT(E1433,2)="RP",11,12)))))))))))</f>
        <v>11</v>
      </c>
      <c r="I1433" s="53">
        <f>IF($G1433="NC","NC",IF(OR(LEFT(E1433,2)="RP",LEFT(E1433,2)="SP"),ROUNDDOWN($G1433*1.05,0)+IF($G1433*1.05-ROUNDDOWN($G1433*1.05,0)&gt;=2/3,2/3,IF($G1433*1.05-ROUNDDOWN($G1433*1.05,0)&gt;=1/3,1/3,0)),ROUNDDOWN($G1433*1.05,0)))</f>
        <v>1.6666666666666665</v>
      </c>
      <c r="J1433" s="56"/>
      <c r="K1433" s="48"/>
      <c r="L1433" s="50"/>
      <c r="O1433" s="46" t="str">
        <f>D1433</f>
        <v>TEA</v>
      </c>
    </row>
    <row r="1434" spans="1:16" x14ac:dyDescent="0.2">
      <c r="A1434" s="44"/>
      <c r="B1434" s="78">
        <v>28036</v>
      </c>
      <c r="C1434" s="13" t="s">
        <v>1839</v>
      </c>
      <c r="D1434" s="82" t="s">
        <v>68</v>
      </c>
      <c r="E1434" s="47" t="s">
        <v>15</v>
      </c>
      <c r="F1434" s="13">
        <v>0</v>
      </c>
      <c r="G1434" s="70">
        <v>2.66</v>
      </c>
      <c r="H1434" s="51">
        <f>IF(LEFT(E1434,2)="DH",1,IF(LEFT(E1434,2)="CA",2,IF(LEFT(E1434,2)="1B",3,IF(LEFT(E1434,2)="2B",4,IF(LEFT(E1434,2)="3B",5,IF(LEFT(E1434,2)="SS",6,IF(LEFT(E1434,2)="LF",7,IF(LEFT(E1434,2)="CF",8,IF(LEFT(E1434,2)="RF",9,IF(LEFT(E1434,2)="SP",10,IF(LEFT(E1434,2)="RP",11,12)))))))))))</f>
        <v>11</v>
      </c>
      <c r="I1434" s="53">
        <f>IF($G1434="NC","NC",IF(OR(LEFT(E1434,2)="RP",LEFT(E1434,2)="SP"),ROUNDDOWN($G1434*1.05,0)+IF($G1434*1.05-ROUNDDOWN($G1434*1.05,0)&gt;=2/3,2/3,IF($G1434*1.05-ROUNDDOWN($G1434*1.05,0)&gt;=1/3,1/3,0)),ROUNDDOWN($G1434*1.05,0)))</f>
        <v>2.6666666666666665</v>
      </c>
      <c r="J1434" s="56"/>
      <c r="K1434" s="48"/>
      <c r="L1434" s="50"/>
      <c r="O1434" s="46" t="str">
        <f>D1434</f>
        <v>CHN</v>
      </c>
    </row>
    <row r="1435" spans="1:16" x14ac:dyDescent="0.2">
      <c r="A1435" s="44"/>
      <c r="B1435" s="78">
        <v>29107</v>
      </c>
      <c r="C1435" s="13" t="s">
        <v>1851</v>
      </c>
      <c r="D1435" s="82" t="s">
        <v>11</v>
      </c>
      <c r="E1435" s="47" t="s">
        <v>15</v>
      </c>
      <c r="F1435" s="13">
        <v>0</v>
      </c>
      <c r="G1435" s="70">
        <v>7.66</v>
      </c>
      <c r="H1435" s="51">
        <f>IF(LEFT(E1435,2)="DH",1,IF(LEFT(E1435,2)="CA",2,IF(LEFT(E1435,2)="1B",3,IF(LEFT(E1435,2)="2B",4,IF(LEFT(E1435,2)="3B",5,IF(LEFT(E1435,2)="SS",6,IF(LEFT(E1435,2)="LF",7,IF(LEFT(E1435,2)="CF",8,IF(LEFT(E1435,2)="RF",9,IF(LEFT(E1435,2)="SP",10,IF(LEFT(E1435,2)="RP",11,12)))))))))))</f>
        <v>11</v>
      </c>
      <c r="I1435" s="53">
        <f>IF($G1435="NC","NC",IF(OR(LEFT(E1435,2)="RP",LEFT(E1435,2)="SP"),ROUNDDOWN($G1435*1.05,0)+IF($G1435*1.05-ROUNDDOWN($G1435*1.05,0)&gt;=2/3,2/3,IF($G1435*1.05-ROUNDDOWN($G1435*1.05,0)&gt;=1/3,1/3,0)),ROUNDDOWN($G1435*1.05,0)))</f>
        <v>8</v>
      </c>
      <c r="J1435" s="56"/>
      <c r="K1435" s="48"/>
      <c r="L1435" s="50"/>
      <c r="O1435" s="46" t="str">
        <f>D1435</f>
        <v>SDN</v>
      </c>
    </row>
    <row r="1436" spans="1:16" x14ac:dyDescent="0.2">
      <c r="A1436" s="44"/>
      <c r="B1436" s="78">
        <v>29521</v>
      </c>
      <c r="C1436" s="13" t="s">
        <v>1859</v>
      </c>
      <c r="D1436" s="76" t="str">
        <f>P1436</f>
        <v>LAN/WAN</v>
      </c>
      <c r="E1436" s="47" t="s">
        <v>15</v>
      </c>
      <c r="F1436" s="13">
        <v>0</v>
      </c>
      <c r="G1436" s="70">
        <v>12</v>
      </c>
      <c r="H1436" s="51">
        <f>IF(LEFT(E1436,2)="DH",1,IF(LEFT(E1436,2)="CA",2,IF(LEFT(E1436,2)="1B",3,IF(LEFT(E1436,2)="2B",4,IF(LEFT(E1436,2)="3B",5,IF(LEFT(E1436,2)="SS",6,IF(LEFT(E1436,2)="LF",7,IF(LEFT(E1436,2)="CF",8,IF(LEFT(E1436,2)="RF",9,IF(LEFT(E1436,2)="SP",10,IF(LEFT(E1436,2)="RP",11,12)))))))))))</f>
        <v>11</v>
      </c>
      <c r="I1436" s="53">
        <f>IF($G1436="NC","NC",IF(OR(LEFT(E1436,2)="RP",LEFT(E1436,2)="SP"),ROUNDDOWN($G1436*1.05,0)+IF($G1436*1.05-ROUNDDOWN($G1436*1.05,0)&gt;=2/3,2/3,IF($G1436*1.05-ROUNDDOWN($G1436*1.05,0)&gt;=1/3,1/3,0)),ROUNDDOWN($G1436*1.05,0)))</f>
        <v>12.333333333333334</v>
      </c>
      <c r="J1436" s="56"/>
      <c r="K1436" s="48"/>
      <c r="L1436" s="50"/>
      <c r="O1436" s="46" t="str">
        <f>D1436</f>
        <v>LAN/WAN</v>
      </c>
      <c r="P1436" s="46" t="s">
        <v>446</v>
      </c>
    </row>
    <row r="1437" spans="1:16" x14ac:dyDescent="0.2">
      <c r="A1437" s="44"/>
      <c r="B1437" s="78">
        <v>29530</v>
      </c>
      <c r="C1437" s="13" t="s">
        <v>1861</v>
      </c>
      <c r="D1437" s="82" t="s">
        <v>63</v>
      </c>
      <c r="E1437" s="51" t="s">
        <v>528</v>
      </c>
      <c r="F1437" s="13">
        <v>3</v>
      </c>
      <c r="G1437" s="70">
        <v>17</v>
      </c>
      <c r="H1437" s="51">
        <f>IF(LEFT(E1437,2)="DH",1,IF(LEFT(E1437,2)="CA",2,IF(LEFT(E1437,2)="1B",3,IF(LEFT(E1437,2)="2B",4,IF(LEFT(E1437,2)="3B",5,IF(LEFT(E1437,2)="SS",6,IF(LEFT(E1437,2)="LF",7,IF(LEFT(E1437,2)="CF",8,IF(LEFT(E1437,2)="RF",9,IF(LEFT(E1437,2)="SP",10,IF(LEFT(E1437,2)="RP",11,12)))))))))))</f>
        <v>11</v>
      </c>
      <c r="I1437" s="53">
        <f>IF($G1437="NC","NC",IF(OR(LEFT(E1437,2)="RP",LEFT(E1437,2)="SP"),ROUNDDOWN($G1437*1.05,0)+IF($G1437*1.05-ROUNDDOWN($G1437*1.05,0)&gt;=2/3,2/3,IF($G1437*1.05-ROUNDDOWN($G1437*1.05,0)&gt;=1/3,1/3,0)),ROUNDDOWN($G1437*1.05,0)))</f>
        <v>17.666666666666668</v>
      </c>
      <c r="J1437" s="56"/>
      <c r="K1437" s="48"/>
      <c r="L1437" s="50"/>
      <c r="O1437" s="46" t="str">
        <f>D1437</f>
        <v>CHA</v>
      </c>
    </row>
    <row r="1438" spans="1:16" x14ac:dyDescent="0.2">
      <c r="A1438" s="44"/>
      <c r="B1438" s="78">
        <v>29542</v>
      </c>
      <c r="C1438" s="13" t="s">
        <v>1862</v>
      </c>
      <c r="D1438" s="82" t="s">
        <v>19</v>
      </c>
      <c r="E1438" s="47" t="s">
        <v>15</v>
      </c>
      <c r="F1438" s="13">
        <v>0</v>
      </c>
      <c r="G1438" s="70">
        <v>21</v>
      </c>
      <c r="H1438" s="47">
        <f>IF(LEFT(E1438,2)="DH",1,IF(LEFT(E1438,2)="CA",2,IF(LEFT(E1438,2)="1B",3,IF(LEFT(E1438,2)="2B",4,IF(LEFT(E1438,2)="3B",5,IF(LEFT(E1438,2)="SS",6,IF(LEFT(E1438,2)="LF",7,IF(LEFT(E1438,2)="CF",8,IF(LEFT(E1438,2)="RF",9,IF(LEFT(E1438,2)="SP",10,IF(LEFT(E1438,2)="RP",11,12)))))))))))</f>
        <v>11</v>
      </c>
      <c r="I1438" s="53">
        <f>IF($G1438="NC","NC",IF(OR(LEFT(E1438,2)="RP",LEFT(E1438,2)="SP"),ROUNDDOWN($G1438*1.05,0)+IF($G1438*1.05-ROUNDDOWN($G1438*1.05,0)&gt;=2/3,2/3,IF($G1438*1.05-ROUNDDOWN($G1438*1.05,0)&gt;=1/3,1/3,0)),ROUNDDOWN($G1438*1.05,0)))</f>
        <v>22</v>
      </c>
      <c r="J1438" s="56"/>
      <c r="K1438" s="49"/>
      <c r="L1438" s="50"/>
      <c r="O1438" s="46" t="str">
        <f>D1438</f>
        <v>SLN</v>
      </c>
    </row>
    <row r="1439" spans="1:16" x14ac:dyDescent="0.2">
      <c r="A1439" s="44"/>
      <c r="B1439" s="78">
        <v>29564</v>
      </c>
      <c r="C1439" s="13" t="s">
        <v>1865</v>
      </c>
      <c r="D1439" s="82" t="s">
        <v>140</v>
      </c>
      <c r="E1439" s="47" t="s">
        <v>15</v>
      </c>
      <c r="F1439" s="13">
        <v>0</v>
      </c>
      <c r="G1439" s="70">
        <v>3.66</v>
      </c>
      <c r="H1439" s="51">
        <f>IF(LEFT(E1439,2)="DH",1,IF(LEFT(E1439,2)="CA",2,IF(LEFT(E1439,2)="1B",3,IF(LEFT(E1439,2)="2B",4,IF(LEFT(E1439,2)="3B",5,IF(LEFT(E1439,2)="SS",6,IF(LEFT(E1439,2)="LF",7,IF(LEFT(E1439,2)="CF",8,IF(LEFT(E1439,2)="RF",9,IF(LEFT(E1439,2)="SP",10,IF(LEFT(E1439,2)="RP",11,12)))))))))))</f>
        <v>11</v>
      </c>
      <c r="I1439" s="53">
        <f>IF($G1439="NC","NC",IF(OR(LEFT(E1439,2)="RP",LEFT(E1439,2)="SP"),ROUNDDOWN($G1439*1.05,0)+IF($G1439*1.05-ROUNDDOWN($G1439*1.05,0)&gt;=2/3,2/3,IF($G1439*1.05-ROUNDDOWN($G1439*1.05,0)&gt;=1/3,1/3,0)),ROUNDDOWN($G1439*1.05,0)))</f>
        <v>3.6666666666666665</v>
      </c>
      <c r="J1439" s="56"/>
      <c r="K1439" s="48"/>
      <c r="L1439" s="50"/>
      <c r="O1439" s="46" t="str">
        <f>D1439</f>
        <v>MMN</v>
      </c>
    </row>
    <row r="1440" spans="1:16" x14ac:dyDescent="0.2">
      <c r="A1440" s="44"/>
      <c r="B1440" s="78">
        <v>29615</v>
      </c>
      <c r="C1440" s="13" t="s">
        <v>1876</v>
      </c>
      <c r="D1440" s="82" t="s">
        <v>65</v>
      </c>
      <c r="E1440" s="47" t="s">
        <v>15</v>
      </c>
      <c r="F1440" s="13">
        <v>0</v>
      </c>
      <c r="G1440" s="70">
        <v>25.33</v>
      </c>
      <c r="H1440" s="47">
        <f>IF(LEFT(E1440,2)="DH",1,IF(LEFT(E1440,2)="CA",2,IF(LEFT(E1440,2)="1B",3,IF(LEFT(E1440,2)="2B",4,IF(LEFT(E1440,2)="3B",5,IF(LEFT(E1440,2)="SS",6,IF(LEFT(E1440,2)="LF",7,IF(LEFT(E1440,2)="CF",8,IF(LEFT(E1440,2)="RF",9,IF(LEFT(E1440,2)="SP",10,IF(LEFT(E1440,2)="RP",11,12)))))))))))</f>
        <v>11</v>
      </c>
      <c r="I1440" s="53">
        <f>IF($G1440="NC","NC",IF(OR(LEFT(E1440,2)="RP",LEFT(E1440,2)="SP"),ROUNDDOWN($G1440*1.05,0)+IF($G1440*1.05-ROUNDDOWN($G1440*1.05,0)&gt;=2/3,2/3,IF($G1440*1.05-ROUNDDOWN($G1440*1.05,0)&gt;=1/3,1/3,0)),ROUNDDOWN($G1440*1.05,0)))</f>
        <v>26.333333333333332</v>
      </c>
      <c r="J1440" s="56"/>
      <c r="K1440" s="48"/>
      <c r="L1440" s="50"/>
      <c r="O1440" s="46" t="str">
        <f>D1440</f>
        <v>ARN</v>
      </c>
    </row>
    <row r="1441" spans="1:16" x14ac:dyDescent="0.2">
      <c r="A1441" s="44"/>
      <c r="B1441" s="78">
        <v>29628</v>
      </c>
      <c r="C1441" s="13" t="s">
        <v>1879</v>
      </c>
      <c r="D1441" s="82" t="s">
        <v>11</v>
      </c>
      <c r="E1441" s="47" t="s">
        <v>15</v>
      </c>
      <c r="F1441" s="13">
        <v>0</v>
      </c>
      <c r="G1441" s="70">
        <v>33.33</v>
      </c>
      <c r="H1441" s="51">
        <f>IF(LEFT(E1441,2)="DH",1,IF(LEFT(E1441,2)="CA",2,IF(LEFT(E1441,2)="1B",3,IF(LEFT(E1441,2)="2B",4,IF(LEFT(E1441,2)="3B",5,IF(LEFT(E1441,2)="SS",6,IF(LEFT(E1441,2)="LF",7,IF(LEFT(E1441,2)="CF",8,IF(LEFT(E1441,2)="RF",9,IF(LEFT(E1441,2)="SP",10,IF(LEFT(E1441,2)="RP",11,12)))))))))))</f>
        <v>11</v>
      </c>
      <c r="I1441" s="53">
        <f>IF($G1441="NC","NC",IF(OR(LEFT(E1441,2)="RP",LEFT(E1441,2)="SP"),ROUNDDOWN($G1441*1.05,0)+IF($G1441*1.05-ROUNDDOWN($G1441*1.05,0)&gt;=2/3,2/3,IF($G1441*1.05-ROUNDDOWN($G1441*1.05,0)&gt;=1/3,1/3,0)),ROUNDDOWN($G1441*1.05,0)))</f>
        <v>34.666666666666664</v>
      </c>
      <c r="J1441" s="56"/>
      <c r="K1441" s="48"/>
      <c r="L1441" s="50"/>
      <c r="O1441" s="46" t="str">
        <f>D1441</f>
        <v>SDN</v>
      </c>
    </row>
    <row r="1442" spans="1:16" x14ac:dyDescent="0.2">
      <c r="A1442" s="44"/>
      <c r="B1442" s="78">
        <v>29633</v>
      </c>
      <c r="C1442" s="13" t="s">
        <v>1882</v>
      </c>
      <c r="D1442" s="76" t="str">
        <f>P1442</f>
        <v>KCA/ARN</v>
      </c>
      <c r="E1442" s="47" t="s">
        <v>15</v>
      </c>
      <c r="F1442" s="13">
        <v>0</v>
      </c>
      <c r="G1442" s="70">
        <v>12</v>
      </c>
      <c r="H1442" s="47">
        <f>IF(LEFT(E1442,2)="DH",1,IF(LEFT(E1442,2)="CA",2,IF(LEFT(E1442,2)="1B",3,IF(LEFT(E1442,2)="2B",4,IF(LEFT(E1442,2)="3B",5,IF(LEFT(E1442,2)="SS",6,IF(LEFT(E1442,2)="LF",7,IF(LEFT(E1442,2)="CF",8,IF(LEFT(E1442,2)="RF",9,IF(LEFT(E1442,2)="SP",10,IF(LEFT(E1442,2)="RP",11,12)))))))))))</f>
        <v>11</v>
      </c>
      <c r="I1442" s="53">
        <f>IF($G1442="NC","NC",IF(OR(LEFT(E1442,2)="RP",LEFT(E1442,2)="SP"),ROUNDDOWN($G1442*1.05,0)+IF($G1442*1.05-ROUNDDOWN($G1442*1.05,0)&gt;=2/3,2/3,IF($G1442*1.05-ROUNDDOWN($G1442*1.05,0)&gt;=1/3,1/3,0)),ROUNDDOWN($G1442*1.05,0)))</f>
        <v>12.333333333333334</v>
      </c>
      <c r="J1442" s="56"/>
      <c r="K1442" s="49"/>
      <c r="L1442" s="50"/>
      <c r="O1442" s="46" t="str">
        <f>D1442</f>
        <v>KCA/ARN</v>
      </c>
      <c r="P1442" s="46" t="s">
        <v>359</v>
      </c>
    </row>
    <row r="1443" spans="1:16" x14ac:dyDescent="0.2">
      <c r="A1443" s="44"/>
      <c r="B1443" s="78">
        <v>29754</v>
      </c>
      <c r="C1443" s="13" t="s">
        <v>1890</v>
      </c>
      <c r="D1443" s="82" t="s">
        <v>7</v>
      </c>
      <c r="E1443" s="47" t="s">
        <v>15</v>
      </c>
      <c r="F1443" s="13">
        <v>0</v>
      </c>
      <c r="G1443" s="70">
        <v>20.329999999999998</v>
      </c>
      <c r="H1443" s="51">
        <f>IF(LEFT(E1443,2)="DH",1,IF(LEFT(E1443,2)="CA",2,IF(LEFT(E1443,2)="1B",3,IF(LEFT(E1443,2)="2B",4,IF(LEFT(E1443,2)="3B",5,IF(LEFT(E1443,2)="SS",6,IF(LEFT(E1443,2)="LF",7,IF(LEFT(E1443,2)="CF",8,IF(LEFT(E1443,2)="RF",9,IF(LEFT(E1443,2)="SP",10,IF(LEFT(E1443,2)="RP",11,12)))))))))))</f>
        <v>11</v>
      </c>
      <c r="I1443" s="53">
        <f>IF($G1443="NC","NC",IF(OR(LEFT(E1443,2)="RP",LEFT(E1443,2)="SP"),ROUNDDOWN($G1443*1.05,0)+IF($G1443*1.05-ROUNDDOWN($G1443*1.05,0)&gt;=2/3,2/3,IF($G1443*1.05-ROUNDDOWN($G1443*1.05,0)&gt;=1/3,1/3,0)),ROUNDDOWN($G1443*1.05,0)))</f>
        <v>21.333333333333332</v>
      </c>
      <c r="J1443" s="56"/>
      <c r="K1443" s="48"/>
      <c r="L1443" s="50"/>
      <c r="O1443" s="46" t="str">
        <f>D1443</f>
        <v>LAA</v>
      </c>
    </row>
    <row r="1444" spans="1:16" x14ac:dyDescent="0.2">
      <c r="A1444" s="44"/>
      <c r="B1444" s="78">
        <v>29866</v>
      </c>
      <c r="C1444" s="13" t="s">
        <v>1903</v>
      </c>
      <c r="D1444" s="82" t="s">
        <v>23</v>
      </c>
      <c r="E1444" s="47" t="s">
        <v>528</v>
      </c>
      <c r="F1444" s="13">
        <v>1</v>
      </c>
      <c r="G1444" s="70">
        <v>8.66</v>
      </c>
      <c r="H1444" s="47">
        <f>IF(LEFT(E1444,2)="DH",1,IF(LEFT(E1444,2)="CA",2,IF(LEFT(E1444,2)="1B",3,IF(LEFT(E1444,2)="2B",4,IF(LEFT(E1444,2)="3B",5,IF(LEFT(E1444,2)="SS",6,IF(LEFT(E1444,2)="LF",7,IF(LEFT(E1444,2)="CF",8,IF(LEFT(E1444,2)="RF",9,IF(LEFT(E1444,2)="SP",10,IF(LEFT(E1444,2)="RP",11,12)))))))))))</f>
        <v>11</v>
      </c>
      <c r="I1444" s="53">
        <f>IF($G1444="NC","NC",IF(OR(LEFT(E1444,2)="RP",LEFT(E1444,2)="SP"),ROUNDDOWN($G1444*1.05,0)+IF($G1444*1.05-ROUNDDOWN($G1444*1.05,0)&gt;=2/3,2/3,IF($G1444*1.05-ROUNDDOWN($G1444*1.05,0)&gt;=1/3,1/3,0)),ROUNDDOWN($G1444*1.05,0)))</f>
        <v>9</v>
      </c>
      <c r="J1444" s="56"/>
      <c r="K1444" s="49"/>
      <c r="L1444" s="50"/>
      <c r="O1444" s="46" t="str">
        <f>D1444</f>
        <v>BAA</v>
      </c>
    </row>
    <row r="1445" spans="1:16" x14ac:dyDescent="0.2">
      <c r="A1445" s="44"/>
      <c r="B1445" s="78">
        <v>30002</v>
      </c>
      <c r="C1445" s="13" t="s">
        <v>1919</v>
      </c>
      <c r="D1445" s="82" t="s">
        <v>69</v>
      </c>
      <c r="E1445" s="47" t="s">
        <v>528</v>
      </c>
      <c r="F1445" s="13">
        <v>2</v>
      </c>
      <c r="G1445" s="70">
        <v>23</v>
      </c>
      <c r="H1445" s="51">
        <f>IF(LEFT(E1445,2)="DH",1,IF(LEFT(E1445,2)="CA",2,IF(LEFT(E1445,2)="1B",3,IF(LEFT(E1445,2)="2B",4,IF(LEFT(E1445,2)="3B",5,IF(LEFT(E1445,2)="SS",6,IF(LEFT(E1445,2)="LF",7,IF(LEFT(E1445,2)="CF",8,IF(LEFT(E1445,2)="RF",9,IF(LEFT(E1445,2)="SP",10,IF(LEFT(E1445,2)="RP",11,12)))))))))))</f>
        <v>11</v>
      </c>
      <c r="I1445" s="53">
        <f>IF($G1445="NC","NC",IF(OR(LEFT(E1445,2)="RP",LEFT(E1445,2)="SP"),ROUNDDOWN($G1445*1.05,0)+IF($G1445*1.05-ROUNDDOWN($G1445*1.05,0)&gt;=2/3,2/3,IF($G1445*1.05-ROUNDDOWN($G1445*1.05,0)&gt;=1/3,1/3,0)),ROUNDDOWN($G1445*1.05,0)))</f>
        <v>24</v>
      </c>
      <c r="J1445" s="56"/>
      <c r="K1445" s="48"/>
      <c r="L1445" s="50"/>
      <c r="O1445" s="46" t="str">
        <f>D1445</f>
        <v>OAA</v>
      </c>
    </row>
    <row r="1446" spans="1:16" x14ac:dyDescent="0.2">
      <c r="A1446" s="44"/>
      <c r="B1446" s="78">
        <v>30016</v>
      </c>
      <c r="C1446" s="13" t="s">
        <v>1922</v>
      </c>
      <c r="D1446" s="82" t="s">
        <v>73</v>
      </c>
      <c r="E1446" s="47" t="s">
        <v>15</v>
      </c>
      <c r="F1446" s="13">
        <v>0</v>
      </c>
      <c r="G1446" s="70">
        <v>7.66</v>
      </c>
      <c r="H1446" s="51">
        <f>IF(LEFT(E1446,2)="DH",1,IF(LEFT(E1446,2)="CA",2,IF(LEFT(E1446,2)="1B",3,IF(LEFT(E1446,2)="2B",4,IF(LEFT(E1446,2)="3B",5,IF(LEFT(E1446,2)="SS",6,IF(LEFT(E1446,2)="LF",7,IF(LEFT(E1446,2)="CF",8,IF(LEFT(E1446,2)="RF",9,IF(LEFT(E1446,2)="SP",10,IF(LEFT(E1446,2)="RP",11,12)))))))))))</f>
        <v>11</v>
      </c>
      <c r="I1446" s="53">
        <f>IF($G1446="NC","NC",IF(OR(LEFT(E1446,2)="RP",LEFT(E1446,2)="SP"),ROUNDDOWN($G1446*1.05,0)+IF($G1446*1.05-ROUNDDOWN($G1446*1.05,0)&gt;=2/3,2/3,IF($G1446*1.05-ROUNDDOWN($G1446*1.05,0)&gt;=1/3,1/3,0)),ROUNDDOWN($G1446*1.05,0)))</f>
        <v>8</v>
      </c>
      <c r="J1446" s="56"/>
      <c r="K1446" s="48"/>
      <c r="L1446" s="50"/>
      <c r="O1446" s="46" t="str">
        <f>D1446</f>
        <v>TBA</v>
      </c>
    </row>
    <row r="1447" spans="1:16" x14ac:dyDescent="0.2">
      <c r="A1447" s="44"/>
      <c r="B1447" s="78">
        <v>30074</v>
      </c>
      <c r="C1447" s="13" t="s">
        <v>1929</v>
      </c>
      <c r="D1447" s="82" t="s">
        <v>7</v>
      </c>
      <c r="E1447" s="47" t="s">
        <v>15</v>
      </c>
      <c r="F1447" s="13">
        <v>0</v>
      </c>
      <c r="G1447" s="70">
        <v>11</v>
      </c>
      <c r="H1447" s="47">
        <f>IF(LEFT(E1447,2)="DH",1,IF(LEFT(E1447,2)="CA",2,IF(LEFT(E1447,2)="1B",3,IF(LEFT(E1447,2)="2B",4,IF(LEFT(E1447,2)="3B",5,IF(LEFT(E1447,2)="SS",6,IF(LEFT(E1447,2)="LF",7,IF(LEFT(E1447,2)="CF",8,IF(LEFT(E1447,2)="RF",9,IF(LEFT(E1447,2)="SP",10,IF(LEFT(E1447,2)="RP",11,12)))))))))))</f>
        <v>11</v>
      </c>
      <c r="I1447" s="53">
        <f>IF($G1447="NC","NC",IF(OR(LEFT(E1447,2)="RP",LEFT(E1447,2)="SP"),ROUNDDOWN($G1447*1.05,0)+IF($G1447*1.05-ROUNDDOWN($G1447*1.05,0)&gt;=2/3,2/3,IF($G1447*1.05-ROUNDDOWN($G1447*1.05,0)&gt;=1/3,1/3,0)),ROUNDDOWN($G1447*1.05,0)))</f>
        <v>11.333333333333334</v>
      </c>
      <c r="J1447" s="56"/>
      <c r="K1447" s="49"/>
      <c r="L1447" s="50"/>
      <c r="O1447" s="46" t="str">
        <f>D1447</f>
        <v>LAA</v>
      </c>
    </row>
    <row r="1448" spans="1:16" x14ac:dyDescent="0.2">
      <c r="A1448" s="44"/>
      <c r="B1448" s="78">
        <v>30094</v>
      </c>
      <c r="C1448" s="13" t="s">
        <v>1933</v>
      </c>
      <c r="D1448" s="82" t="s">
        <v>68</v>
      </c>
      <c r="E1448" s="47" t="s">
        <v>15</v>
      </c>
      <c r="F1448" s="13">
        <v>0</v>
      </c>
      <c r="G1448" s="70">
        <v>14.33</v>
      </c>
      <c r="H1448" s="51">
        <f>IF(LEFT(E1448,2)="DH",1,IF(LEFT(E1448,2)="CA",2,IF(LEFT(E1448,2)="1B",3,IF(LEFT(E1448,2)="2B",4,IF(LEFT(E1448,2)="3B",5,IF(LEFT(E1448,2)="SS",6,IF(LEFT(E1448,2)="LF",7,IF(LEFT(E1448,2)="CF",8,IF(LEFT(E1448,2)="RF",9,IF(LEFT(E1448,2)="SP",10,IF(LEFT(E1448,2)="RP",11,12)))))))))))</f>
        <v>11</v>
      </c>
      <c r="I1448" s="53">
        <f>IF($G1448="NC","NC",IF(OR(LEFT(E1448,2)="RP",LEFT(E1448,2)="SP"),ROUNDDOWN($G1448*1.05,0)+IF($G1448*1.05-ROUNDDOWN($G1448*1.05,0)&gt;=2/3,2/3,IF($G1448*1.05-ROUNDDOWN($G1448*1.05,0)&gt;=1/3,1/3,0)),ROUNDDOWN($G1448*1.05,0)))</f>
        <v>15</v>
      </c>
      <c r="J1448" s="56"/>
      <c r="K1448" s="48"/>
      <c r="L1448" s="50"/>
      <c r="O1448" s="46" t="str">
        <f>D1448</f>
        <v>CHN</v>
      </c>
    </row>
    <row r="1449" spans="1:16" x14ac:dyDescent="0.2">
      <c r="A1449" s="44"/>
      <c r="B1449" s="78">
        <v>30145</v>
      </c>
      <c r="C1449" s="13" t="s">
        <v>1943</v>
      </c>
      <c r="D1449" s="82" t="s">
        <v>66</v>
      </c>
      <c r="E1449" s="47" t="s">
        <v>15</v>
      </c>
      <c r="F1449" s="13">
        <v>0</v>
      </c>
      <c r="G1449" s="70">
        <v>13</v>
      </c>
      <c r="H1449" s="51">
        <f>IF(LEFT(E1449,2)="DH",1,IF(LEFT(E1449,2)="CA",2,IF(LEFT(E1449,2)="1B",3,IF(LEFT(E1449,2)="2B",4,IF(LEFT(E1449,2)="3B",5,IF(LEFT(E1449,2)="SS",6,IF(LEFT(E1449,2)="LF",7,IF(LEFT(E1449,2)="CF",8,IF(LEFT(E1449,2)="RF",9,IF(LEFT(E1449,2)="SP",10,IF(LEFT(E1449,2)="RP",11,12)))))))))))</f>
        <v>11</v>
      </c>
      <c r="I1449" s="53">
        <f>IF($G1449="NC","NC",IF(OR(LEFT(E1449,2)="RP",LEFT(E1449,2)="SP"),ROUNDDOWN($G1449*1.05,0)+IF($G1449*1.05-ROUNDDOWN($G1449*1.05,0)&gt;=2/3,2/3,IF($G1449*1.05-ROUNDDOWN($G1449*1.05,0)&gt;=1/3,1/3,0)),ROUNDDOWN($G1449*1.05,0)))</f>
        <v>13.333333333333334</v>
      </c>
      <c r="J1449" s="56"/>
      <c r="K1449" s="48"/>
      <c r="L1449" s="50"/>
      <c r="O1449" s="46" t="str">
        <f>D1449</f>
        <v>DEA</v>
      </c>
    </row>
    <row r="1450" spans="1:16" x14ac:dyDescent="0.2">
      <c r="A1450" s="44"/>
      <c r="B1450" s="78">
        <v>30153</v>
      </c>
      <c r="C1450" s="13" t="s">
        <v>1945</v>
      </c>
      <c r="D1450" s="82" t="s">
        <v>22</v>
      </c>
      <c r="E1450" s="58" t="s">
        <v>15</v>
      </c>
      <c r="F1450" s="13">
        <v>0</v>
      </c>
      <c r="G1450" s="70">
        <v>1</v>
      </c>
      <c r="H1450" s="47">
        <f>IF(LEFT(E1450,2)="DH",1,IF(LEFT(E1450,2)="CA",2,IF(LEFT(E1450,2)="1B",3,IF(LEFT(E1450,2)="2B",4,IF(LEFT(E1450,2)="3B",5,IF(LEFT(E1450,2)="SS",6,IF(LEFT(E1450,2)="LF",7,IF(LEFT(E1450,2)="CF",8,IF(LEFT(E1450,2)="RF",9,IF(LEFT(E1450,2)="SP",10,IF(LEFT(E1450,2)="RP",11,12)))))))))))</f>
        <v>11</v>
      </c>
      <c r="I1450" s="53">
        <f>IF($G1450="NC","NC",IF(OR(LEFT(E1450,2)="RP",LEFT(E1450,2)="SP"),ROUNDDOWN($G1450*1.05,0)+IF($G1450*1.05-ROUNDDOWN($G1450*1.05,0)&gt;=2/3,2/3,IF($G1450*1.05-ROUNDDOWN($G1450*1.05,0)&gt;=1/3,1/3,0)),ROUNDDOWN($G1450*1.05,0)))</f>
        <v>1</v>
      </c>
      <c r="J1450" s="56"/>
      <c r="K1450" s="48"/>
      <c r="L1450" s="50"/>
      <c r="O1450" s="46" t="str">
        <f>D1450</f>
        <v>NYN</v>
      </c>
    </row>
    <row r="1451" spans="1:16" x14ac:dyDescent="0.2">
      <c r="A1451" s="44"/>
      <c r="B1451" s="78">
        <v>30161</v>
      </c>
      <c r="C1451" s="13" t="s">
        <v>1947</v>
      </c>
      <c r="D1451" s="82" t="s">
        <v>139</v>
      </c>
      <c r="E1451" s="47" t="s">
        <v>15</v>
      </c>
      <c r="F1451" s="13">
        <v>0</v>
      </c>
      <c r="G1451" s="70">
        <v>9.66</v>
      </c>
      <c r="H1451" s="51">
        <f>IF(LEFT(E1451,2)="DH",1,IF(LEFT(E1451,2)="CA",2,IF(LEFT(E1451,2)="1B",3,IF(LEFT(E1451,2)="2B",4,IF(LEFT(E1451,2)="3B",5,IF(LEFT(E1451,2)="SS",6,IF(LEFT(E1451,2)="LF",7,IF(LEFT(E1451,2)="CF",8,IF(LEFT(E1451,2)="RF",9,IF(LEFT(E1451,2)="SP",10,IF(LEFT(E1451,2)="RP",11,12)))))))))))</f>
        <v>11</v>
      </c>
      <c r="I1451" s="53">
        <f>IF($G1451="NC","NC",IF(OR(LEFT(E1451,2)="RP",LEFT(E1451,2)="SP"),ROUNDDOWN($G1451*1.05,0)+IF($G1451*1.05-ROUNDDOWN($G1451*1.05,0)&gt;=2/3,2/3,IF($G1451*1.05-ROUNDDOWN($G1451*1.05,0)&gt;=1/3,1/3,0)),ROUNDDOWN($G1451*1.05,0)))</f>
        <v>10</v>
      </c>
      <c r="J1451" s="56"/>
      <c r="K1451" s="48"/>
      <c r="L1451" s="50"/>
      <c r="O1451" s="46" t="str">
        <f>D1451</f>
        <v>MLN</v>
      </c>
    </row>
    <row r="1452" spans="1:16" x14ac:dyDescent="0.2">
      <c r="A1452" s="44"/>
      <c r="B1452" s="78">
        <v>30171</v>
      </c>
      <c r="C1452" s="13" t="s">
        <v>1950</v>
      </c>
      <c r="D1452" s="82" t="s">
        <v>121</v>
      </c>
      <c r="E1452" s="47" t="s">
        <v>15</v>
      </c>
      <c r="F1452" s="13">
        <v>0</v>
      </c>
      <c r="G1452" s="70">
        <v>4</v>
      </c>
      <c r="H1452" s="51">
        <f>IF(LEFT(E1452,2)="DH",1,IF(LEFT(E1452,2)="CA",2,IF(LEFT(E1452,2)="1B",3,IF(LEFT(E1452,2)="2B",4,IF(LEFT(E1452,2)="3B",5,IF(LEFT(E1452,2)="SS",6,IF(LEFT(E1452,2)="LF",7,IF(LEFT(E1452,2)="CF",8,IF(LEFT(E1452,2)="RF",9,IF(LEFT(E1452,2)="SP",10,IF(LEFT(E1452,2)="RP",11,12)))))))))))</f>
        <v>11</v>
      </c>
      <c r="I1452" s="53">
        <f>IF($G1452="NC","NC",IF(OR(LEFT(E1452,2)="RP",LEFT(E1452,2)="SP"),ROUNDDOWN($G1452*1.05,0)+IF($G1452*1.05-ROUNDDOWN($G1452*1.05,0)&gt;=2/3,2/3,IF($G1452*1.05-ROUNDDOWN($G1452*1.05,0)&gt;=1/3,1/3,0)),ROUNDDOWN($G1452*1.05,0)))</f>
        <v>4</v>
      </c>
      <c r="J1452" s="56"/>
      <c r="K1452" s="48"/>
      <c r="L1452" s="50"/>
      <c r="O1452" s="46" t="str">
        <f>D1452</f>
        <v>SFN</v>
      </c>
    </row>
    <row r="1453" spans="1:16" x14ac:dyDescent="0.2">
      <c r="A1453" s="44"/>
      <c r="B1453" s="78">
        <v>30179</v>
      </c>
      <c r="C1453" s="13" t="s">
        <v>1951</v>
      </c>
      <c r="D1453" s="82" t="s">
        <v>123</v>
      </c>
      <c r="E1453" s="51" t="s">
        <v>528</v>
      </c>
      <c r="F1453" s="13">
        <v>3</v>
      </c>
      <c r="G1453" s="70">
        <v>30</v>
      </c>
      <c r="H1453" s="51">
        <f>IF(LEFT(E1453,2)="DH",1,IF(LEFT(E1453,2)="CA",2,IF(LEFT(E1453,2)="1B",3,IF(LEFT(E1453,2)="2B",4,IF(LEFT(E1453,2)="3B",5,IF(LEFT(E1453,2)="SS",6,IF(LEFT(E1453,2)="LF",7,IF(LEFT(E1453,2)="CF",8,IF(LEFT(E1453,2)="RF",9,IF(LEFT(E1453,2)="SP",10,IF(LEFT(E1453,2)="RP",11,12)))))))))))</f>
        <v>11</v>
      </c>
      <c r="I1453" s="53">
        <f>IF($G1453="NC","NC",IF(OR(LEFT(E1453,2)="RP",LEFT(E1453,2)="SP"),ROUNDDOWN($G1453*1.05,0)+IF($G1453*1.05-ROUNDDOWN($G1453*1.05,0)&gt;=2/3,2/3,IF($G1453*1.05-ROUNDDOWN($G1453*1.05,0)&gt;=1/3,1/3,0)),ROUNDDOWN($G1453*1.05,0)))</f>
        <v>31.333333333333332</v>
      </c>
      <c r="J1453" s="56"/>
      <c r="K1453" s="49"/>
      <c r="L1453" s="50"/>
      <c r="O1453" s="46" t="str">
        <f>D1453</f>
        <v>MNA</v>
      </c>
    </row>
    <row r="1454" spans="1:16" x14ac:dyDescent="0.2">
      <c r="A1454" s="44"/>
      <c r="B1454" s="78">
        <v>30206</v>
      </c>
      <c r="C1454" s="13" t="s">
        <v>1956</v>
      </c>
      <c r="D1454" s="82" t="s">
        <v>65</v>
      </c>
      <c r="E1454" s="47" t="s">
        <v>15</v>
      </c>
      <c r="F1454" s="13">
        <v>0</v>
      </c>
      <c r="G1454" s="70">
        <v>2.66</v>
      </c>
      <c r="H1454" s="51">
        <f>IF(LEFT(E1454,2)="DH",1,IF(LEFT(E1454,2)="CA",2,IF(LEFT(E1454,2)="1B",3,IF(LEFT(E1454,2)="2B",4,IF(LEFT(E1454,2)="3B",5,IF(LEFT(E1454,2)="SS",6,IF(LEFT(E1454,2)="LF",7,IF(LEFT(E1454,2)="CF",8,IF(LEFT(E1454,2)="RF",9,IF(LEFT(E1454,2)="SP",10,IF(LEFT(E1454,2)="RP",11,12)))))))))))</f>
        <v>11</v>
      </c>
      <c r="I1454" s="53">
        <f>IF($G1454="NC","NC",IF(OR(LEFT(E1454,2)="RP",LEFT(E1454,2)="SP"),ROUNDDOWN($G1454*1.05,0)+IF($G1454*1.05-ROUNDDOWN($G1454*1.05,0)&gt;=2/3,2/3,IF($G1454*1.05-ROUNDDOWN($G1454*1.05,0)&gt;=1/3,1/3,0)),ROUNDDOWN($G1454*1.05,0)))</f>
        <v>2.6666666666666665</v>
      </c>
      <c r="J1454" s="56"/>
      <c r="K1454" s="48"/>
      <c r="L1454" s="50"/>
      <c r="O1454" s="46" t="str">
        <f>D1454</f>
        <v>ARN</v>
      </c>
    </row>
    <row r="1455" spans="1:16" x14ac:dyDescent="0.2">
      <c r="A1455" s="44"/>
      <c r="B1455" s="78">
        <v>31184</v>
      </c>
      <c r="C1455" s="13" t="s">
        <v>1964</v>
      </c>
      <c r="D1455" s="82" t="s">
        <v>25</v>
      </c>
      <c r="E1455" s="47" t="s">
        <v>15</v>
      </c>
      <c r="F1455" s="13">
        <v>0</v>
      </c>
      <c r="G1455" s="70">
        <v>17.329999999999998</v>
      </c>
      <c r="H1455" s="51">
        <f>IF(LEFT(E1455,2)="DH",1,IF(LEFT(E1455,2)="CA",2,IF(LEFT(E1455,2)="1B",3,IF(LEFT(E1455,2)="2B",4,IF(LEFT(E1455,2)="3B",5,IF(LEFT(E1455,2)="SS",6,IF(LEFT(E1455,2)="LF",7,IF(LEFT(E1455,2)="CF",8,IF(LEFT(E1455,2)="RF",9,IF(LEFT(E1455,2)="SP",10,IF(LEFT(E1455,2)="RP",11,12)))))))))))</f>
        <v>11</v>
      </c>
      <c r="I1455" s="53">
        <f>IF($G1455="NC","NC",IF(OR(LEFT(E1455,2)="RP",LEFT(E1455,2)="SP"),ROUNDDOWN($G1455*1.05,0)+IF($G1455*1.05-ROUNDDOWN($G1455*1.05,0)&gt;=2/3,2/3,IF($G1455*1.05-ROUNDDOWN($G1455*1.05,0)&gt;=1/3,1/3,0)),ROUNDDOWN($G1455*1.05,0)))</f>
        <v>18</v>
      </c>
      <c r="J1455" s="56"/>
      <c r="K1455" s="48"/>
      <c r="L1455" s="50"/>
      <c r="O1455" s="46" t="str">
        <f>D1455</f>
        <v>BOA</v>
      </c>
    </row>
    <row r="1456" spans="1:16" x14ac:dyDescent="0.2">
      <c r="A1456" s="44"/>
      <c r="B1456" s="78">
        <v>31261</v>
      </c>
      <c r="C1456" s="13" t="s">
        <v>1966</v>
      </c>
      <c r="D1456" s="82" t="s">
        <v>19</v>
      </c>
      <c r="E1456" s="47" t="s">
        <v>15</v>
      </c>
      <c r="F1456" s="13">
        <v>0</v>
      </c>
      <c r="G1456" s="70">
        <v>20.66</v>
      </c>
      <c r="H1456" s="47">
        <f>IF(LEFT(E1456,2)="DH",1,IF(LEFT(E1456,2)="CA",2,IF(LEFT(E1456,2)="1B",3,IF(LEFT(E1456,2)="2B",4,IF(LEFT(E1456,2)="3B",5,IF(LEFT(E1456,2)="SS",6,IF(LEFT(E1456,2)="LF",7,IF(LEFT(E1456,2)="CF",8,IF(LEFT(E1456,2)="RF",9,IF(LEFT(E1456,2)="SP",10,IF(LEFT(E1456,2)="RP",11,12)))))))))))</f>
        <v>11</v>
      </c>
      <c r="I1456" s="53">
        <f>IF($G1456="NC","NC",IF(OR(LEFT(E1456,2)="RP",LEFT(E1456,2)="SP"),ROUNDDOWN($G1456*1.05,0)+IF($G1456*1.05-ROUNDDOWN($G1456*1.05,0)&gt;=2/3,2/3,IF($G1456*1.05-ROUNDDOWN($G1456*1.05,0)&gt;=1/3,1/3,0)),ROUNDDOWN($G1456*1.05,0)))</f>
        <v>21.666666666666668</v>
      </c>
      <c r="J1456" s="56"/>
      <c r="K1456" s="49"/>
      <c r="L1456" s="50"/>
      <c r="O1456" s="46" t="str">
        <f>D1456</f>
        <v>SLN</v>
      </c>
    </row>
    <row r="1457" spans="1:16" x14ac:dyDescent="0.2">
      <c r="A1457" s="44"/>
      <c r="B1457" s="78">
        <v>31461</v>
      </c>
      <c r="C1457" s="13" t="s">
        <v>1980</v>
      </c>
      <c r="D1457" s="82" t="s">
        <v>7</v>
      </c>
      <c r="E1457" s="77" t="s">
        <v>15</v>
      </c>
      <c r="F1457" s="13">
        <v>0</v>
      </c>
      <c r="G1457" s="70">
        <v>4.33</v>
      </c>
      <c r="H1457" s="47">
        <f>IF(LEFT(E1457,2)="DH",1,IF(LEFT(E1457,2)="CA",2,IF(LEFT(E1457,2)="1B",3,IF(LEFT(E1457,2)="2B",4,IF(LEFT(E1457,2)="3B",5,IF(LEFT(E1457,2)="SS",6,IF(LEFT(E1457,2)="LF",7,IF(LEFT(E1457,2)="CF",8,IF(LEFT(E1457,2)="RF",9,IF(LEFT(E1457,2)="SP",10,IF(LEFT(E1457,2)="RP",11,12)))))))))))</f>
        <v>11</v>
      </c>
      <c r="I1457" s="53">
        <f>IF($G1457="NC","NC",IF(OR(LEFT(E1457,2)="RP",LEFT(E1457,2)="SP"),ROUNDDOWN($G1457*1.05,0)+IF($G1457*1.05-ROUNDDOWN($G1457*1.05,0)&gt;=2/3,2/3,IF($G1457*1.05-ROUNDDOWN($G1457*1.05,0)&gt;=1/3,1/3,0)),ROUNDDOWN($G1457*1.05,0)))</f>
        <v>4.333333333333333</v>
      </c>
      <c r="J1457" s="56"/>
      <c r="K1457" s="48"/>
      <c r="L1457" s="50"/>
      <c r="O1457" s="46" t="str">
        <f>D1457</f>
        <v>LAA</v>
      </c>
    </row>
    <row r="1458" spans="1:16" x14ac:dyDescent="0.2">
      <c r="A1458" s="44"/>
      <c r="B1458" s="78">
        <v>31501</v>
      </c>
      <c r="C1458" s="13" t="s">
        <v>1984</v>
      </c>
      <c r="D1458" s="76" t="str">
        <f>P1458</f>
        <v>LAA/PIN</v>
      </c>
      <c r="E1458" s="47" t="s">
        <v>15</v>
      </c>
      <c r="F1458" s="13">
        <v>0</v>
      </c>
      <c r="G1458" s="70">
        <v>9.66</v>
      </c>
      <c r="H1458" s="51">
        <f>IF(LEFT(E1458,2)="DH",1,IF(LEFT(E1458,2)="CA",2,IF(LEFT(E1458,2)="1B",3,IF(LEFT(E1458,2)="2B",4,IF(LEFT(E1458,2)="3B",5,IF(LEFT(E1458,2)="SS",6,IF(LEFT(E1458,2)="LF",7,IF(LEFT(E1458,2)="CF",8,IF(LEFT(E1458,2)="RF",9,IF(LEFT(E1458,2)="SP",10,IF(LEFT(E1458,2)="RP",11,12)))))))))))</f>
        <v>11</v>
      </c>
      <c r="I1458" s="53">
        <f>IF($G1458="NC","NC",IF(OR(LEFT(E1458,2)="RP",LEFT(E1458,2)="SP"),ROUNDDOWN($G1458*1.05,0)+IF($G1458*1.05-ROUNDDOWN($G1458*1.05,0)&gt;=2/3,2/3,IF($G1458*1.05-ROUNDDOWN($G1458*1.05,0)&gt;=1/3,1/3,0)),ROUNDDOWN($G1458*1.05,0)))</f>
        <v>10</v>
      </c>
      <c r="J1458" s="56"/>
      <c r="K1458" s="48"/>
      <c r="L1458" s="50"/>
      <c r="O1458" s="46" t="str">
        <f>D1458</f>
        <v>LAA/PIN</v>
      </c>
      <c r="P1458" s="46" t="s">
        <v>458</v>
      </c>
    </row>
    <row r="1459" spans="1:16" x14ac:dyDescent="0.2">
      <c r="A1459" s="55"/>
      <c r="B1459" s="78">
        <v>31552</v>
      </c>
      <c r="C1459" s="13" t="s">
        <v>1991</v>
      </c>
      <c r="D1459" s="82" t="s">
        <v>64</v>
      </c>
      <c r="E1459" s="47" t="s">
        <v>15</v>
      </c>
      <c r="F1459" s="13">
        <v>0</v>
      </c>
      <c r="G1459" s="70">
        <v>31.33</v>
      </c>
      <c r="H1459" s="51">
        <f>IF(LEFT(E1459,2)="DH",1,IF(LEFT(E1459,2)="CA",2,IF(LEFT(E1459,2)="1B",3,IF(LEFT(E1459,2)="2B",4,IF(LEFT(E1459,2)="3B",5,IF(LEFT(E1459,2)="SS",6,IF(LEFT(E1459,2)="LF",7,IF(LEFT(E1459,2)="CF",8,IF(LEFT(E1459,2)="RF",9,IF(LEFT(E1459,2)="SP",10,IF(LEFT(E1459,2)="RP",11,12)))))))))))</f>
        <v>11</v>
      </c>
      <c r="I1459" s="53">
        <f>IF($G1459="NC","NC",IF(OR(LEFT(E1459,2)="RP",LEFT(E1459,2)="SP"),ROUNDDOWN($G1459*1.05,0)+IF($G1459*1.05-ROUNDDOWN($G1459*1.05,0)&gt;=2/3,2/3,IF($G1459*1.05-ROUNDDOWN($G1459*1.05,0)&gt;=1/3,1/3,0)),ROUNDDOWN($G1459*1.05,0)))</f>
        <v>32.666666666666664</v>
      </c>
      <c r="J1459" s="56"/>
      <c r="K1459" s="48"/>
      <c r="L1459" s="50"/>
      <c r="O1459" s="46" t="str">
        <f>D1459</f>
        <v>CON</v>
      </c>
    </row>
    <row r="1460" spans="1:16" x14ac:dyDescent="0.2">
      <c r="A1460" s="44"/>
      <c r="B1460" s="78">
        <v>31571</v>
      </c>
      <c r="C1460" s="13" t="s">
        <v>1996</v>
      </c>
      <c r="D1460" s="76" t="str">
        <f>P1460</f>
        <v>TBA/LAN</v>
      </c>
      <c r="E1460" s="47" t="s">
        <v>15</v>
      </c>
      <c r="F1460" s="13">
        <v>0</v>
      </c>
      <c r="G1460" s="70">
        <v>8.33</v>
      </c>
      <c r="H1460" s="51">
        <f>IF(LEFT(E1460,2)="DH",1,IF(LEFT(E1460,2)="CA",2,IF(LEFT(E1460,2)="1B",3,IF(LEFT(E1460,2)="2B",4,IF(LEFT(E1460,2)="3B",5,IF(LEFT(E1460,2)="SS",6,IF(LEFT(E1460,2)="LF",7,IF(LEFT(E1460,2)="CF",8,IF(LEFT(E1460,2)="RF",9,IF(LEFT(E1460,2)="SP",10,IF(LEFT(E1460,2)="RP",11,12)))))))))))</f>
        <v>11</v>
      </c>
      <c r="I1460" s="53">
        <f>IF($G1460="NC","NC",IF(OR(LEFT(E1460,2)="RP",LEFT(E1460,2)="SP"),ROUNDDOWN($G1460*1.05,0)+IF($G1460*1.05-ROUNDDOWN($G1460*1.05,0)&gt;=2/3,2/3,IF($G1460*1.05-ROUNDDOWN($G1460*1.05,0)&gt;=1/3,1/3,0)),ROUNDDOWN($G1460*1.05,0)))</f>
        <v>8.6666666666666661</v>
      </c>
      <c r="J1460" s="56"/>
      <c r="K1460" s="48"/>
      <c r="L1460" s="50"/>
      <c r="O1460" s="46" t="str">
        <f>D1460</f>
        <v>TBA/LAN</v>
      </c>
      <c r="P1460" s="46" t="s">
        <v>365</v>
      </c>
    </row>
    <row r="1461" spans="1:16" x14ac:dyDescent="0.2">
      <c r="A1461" s="44"/>
      <c r="B1461" s="78">
        <v>31598</v>
      </c>
      <c r="C1461" s="13" t="s">
        <v>2000</v>
      </c>
      <c r="D1461" s="82" t="s">
        <v>63</v>
      </c>
      <c r="E1461" s="58" t="s">
        <v>15</v>
      </c>
      <c r="F1461" s="13">
        <v>0</v>
      </c>
      <c r="G1461" s="70">
        <v>1</v>
      </c>
      <c r="H1461" s="47">
        <f>IF(LEFT(E1461,2)="DH",1,IF(LEFT(E1461,2)="CA",2,IF(LEFT(E1461,2)="1B",3,IF(LEFT(E1461,2)="2B",4,IF(LEFT(E1461,2)="3B",5,IF(LEFT(E1461,2)="SS",6,IF(LEFT(E1461,2)="LF",7,IF(LEFT(E1461,2)="CF",8,IF(LEFT(E1461,2)="RF",9,IF(LEFT(E1461,2)="SP",10,IF(LEFT(E1461,2)="RP",11,12)))))))))))</f>
        <v>11</v>
      </c>
      <c r="I1461" s="53">
        <f>IF($G1461="NC","NC",IF(OR(LEFT(E1461,2)="RP",LEFT(E1461,2)="SP"),ROUNDDOWN($G1461*1.05,0)+IF($G1461*1.05-ROUNDDOWN($G1461*1.05,0)&gt;=2/3,2/3,IF($G1461*1.05-ROUNDDOWN($G1461*1.05,0)&gt;=1/3,1/3,0)),ROUNDDOWN($G1461*1.05,0)))</f>
        <v>1</v>
      </c>
      <c r="J1461" s="56"/>
      <c r="K1461" s="48"/>
      <c r="L1461" s="50"/>
      <c r="O1461" s="46" t="str">
        <f>D1461</f>
        <v>CHA</v>
      </c>
    </row>
    <row r="1462" spans="1:16" x14ac:dyDescent="0.2">
      <c r="A1462" s="55"/>
      <c r="B1462" s="78">
        <v>31610</v>
      </c>
      <c r="C1462" s="13" t="s">
        <v>2001</v>
      </c>
      <c r="D1462" s="82" t="s">
        <v>71</v>
      </c>
      <c r="E1462" s="47" t="s">
        <v>15</v>
      </c>
      <c r="F1462" s="13">
        <v>0</v>
      </c>
      <c r="G1462" s="70">
        <v>10</v>
      </c>
      <c r="H1462" s="51">
        <f>IF(LEFT(E1462,2)="DH",1,IF(LEFT(E1462,2)="CA",2,IF(LEFT(E1462,2)="1B",3,IF(LEFT(E1462,2)="2B",4,IF(LEFT(E1462,2)="3B",5,IF(LEFT(E1462,2)="SS",6,IF(LEFT(E1462,2)="LF",7,IF(LEFT(E1462,2)="CF",8,IF(LEFT(E1462,2)="RF",9,IF(LEFT(E1462,2)="SP",10,IF(LEFT(E1462,2)="RP",11,12)))))))))))</f>
        <v>11</v>
      </c>
      <c r="I1462" s="53">
        <f>IF($G1462="NC","NC",IF(OR(LEFT(E1462,2)="RP",LEFT(E1462,2)="SP"),ROUNDDOWN($G1462*1.05,0)+IF($G1462*1.05-ROUNDDOWN($G1462*1.05,0)&gt;=2/3,2/3,IF($G1462*1.05-ROUNDDOWN($G1462*1.05,0)&gt;=1/3,1/3,0)),ROUNDDOWN($G1462*1.05,0)))</f>
        <v>10.333333333333334</v>
      </c>
      <c r="J1462" s="56"/>
      <c r="K1462" s="48"/>
      <c r="L1462" s="50"/>
      <c r="O1462" s="46" t="str">
        <f>D1462</f>
        <v>CIN</v>
      </c>
    </row>
    <row r="1463" spans="1:16" x14ac:dyDescent="0.2">
      <c r="A1463" s="44"/>
      <c r="B1463" s="78">
        <v>31701</v>
      </c>
      <c r="C1463" s="13" t="s">
        <v>2012</v>
      </c>
      <c r="D1463" s="82" t="s">
        <v>22</v>
      </c>
      <c r="E1463" s="47" t="s">
        <v>528</v>
      </c>
      <c r="F1463" s="13">
        <v>2</v>
      </c>
      <c r="G1463" s="70">
        <v>15</v>
      </c>
      <c r="H1463" s="51">
        <f>IF(LEFT(E1463,2)="DH",1,IF(LEFT(E1463,2)="CA",2,IF(LEFT(E1463,2)="1B",3,IF(LEFT(E1463,2)="2B",4,IF(LEFT(E1463,2)="3B",5,IF(LEFT(E1463,2)="SS",6,IF(LEFT(E1463,2)="LF",7,IF(LEFT(E1463,2)="CF",8,IF(LEFT(E1463,2)="RF",9,IF(LEFT(E1463,2)="SP",10,IF(LEFT(E1463,2)="RP",11,12)))))))))))</f>
        <v>11</v>
      </c>
      <c r="I1463" s="53">
        <f>IF($G1463="NC","NC",IF(OR(LEFT(E1463,2)="RP",LEFT(E1463,2)="SP"),ROUNDDOWN($G1463*1.05,0)+IF($G1463*1.05-ROUNDDOWN($G1463*1.05,0)&gt;=2/3,2/3,IF($G1463*1.05-ROUNDDOWN($G1463*1.05,0)&gt;=1/3,1/3,0)),ROUNDDOWN($G1463*1.05,0)))</f>
        <v>15.666666666666666</v>
      </c>
      <c r="J1463" s="56"/>
      <c r="K1463" s="48"/>
      <c r="L1463" s="50"/>
      <c r="O1463" s="46" t="str">
        <f>D1463</f>
        <v>NYN</v>
      </c>
    </row>
    <row r="1464" spans="1:16" x14ac:dyDescent="0.2">
      <c r="A1464" s="44"/>
      <c r="B1464" s="78">
        <v>31751</v>
      </c>
      <c r="C1464" s="13" t="s">
        <v>2015</v>
      </c>
      <c r="D1464" s="82" t="s">
        <v>7</v>
      </c>
      <c r="E1464" s="47" t="s">
        <v>15</v>
      </c>
      <c r="F1464" s="13">
        <v>0</v>
      </c>
      <c r="G1464" s="70">
        <v>10.66</v>
      </c>
      <c r="H1464" s="47">
        <f>IF(LEFT(E1464,2)="DH",1,IF(LEFT(E1464,2)="CA",2,IF(LEFT(E1464,2)="1B",3,IF(LEFT(E1464,2)="2B",4,IF(LEFT(E1464,2)="3B",5,IF(LEFT(E1464,2)="SS",6,IF(LEFT(E1464,2)="LF",7,IF(LEFT(E1464,2)="CF",8,IF(LEFT(E1464,2)="RF",9,IF(LEFT(E1464,2)="SP",10,IF(LEFT(E1464,2)="RP",11,12)))))))))))</f>
        <v>11</v>
      </c>
      <c r="I1464" s="53">
        <f>IF($G1464="NC","NC",IF(OR(LEFT(E1464,2)="RP",LEFT(E1464,2)="SP"),ROUNDDOWN($G1464*1.05,0)+IF($G1464*1.05-ROUNDDOWN($G1464*1.05,0)&gt;=2/3,2/3,IF($G1464*1.05-ROUNDDOWN($G1464*1.05,0)&gt;=1/3,1/3,0)),ROUNDDOWN($G1464*1.05,0)))</f>
        <v>11</v>
      </c>
      <c r="J1464" s="56"/>
      <c r="K1464" s="49"/>
      <c r="L1464" s="50"/>
      <c r="O1464" s="46" t="str">
        <f>D1464</f>
        <v>LAA</v>
      </c>
    </row>
    <row r="1465" spans="1:16" x14ac:dyDescent="0.2">
      <c r="A1465" s="44"/>
      <c r="B1465" s="78">
        <v>31883</v>
      </c>
      <c r="C1465" s="13" t="s">
        <v>2033</v>
      </c>
      <c r="D1465" s="82" t="s">
        <v>18</v>
      </c>
      <c r="E1465" s="47" t="s">
        <v>15</v>
      </c>
      <c r="F1465" s="13">
        <v>0</v>
      </c>
      <c r="G1465" s="70">
        <v>6.66</v>
      </c>
      <c r="H1465" s="51">
        <f>IF(LEFT(E1465,2)="DH",1,IF(LEFT(E1465,2)="CA",2,IF(LEFT(E1465,2)="1B",3,IF(LEFT(E1465,2)="2B",4,IF(LEFT(E1465,2)="3B",5,IF(LEFT(E1465,2)="SS",6,IF(LEFT(E1465,2)="LF",7,IF(LEFT(E1465,2)="CF",8,IF(LEFT(E1465,2)="RF",9,IF(LEFT(E1465,2)="SP",10,IF(LEFT(E1465,2)="RP",11,12)))))))))))</f>
        <v>11</v>
      </c>
      <c r="I1465" s="53">
        <f>IF($G1465="NC","NC",IF(OR(LEFT(E1465,2)="RP",LEFT(E1465,2)="SP"),ROUNDDOWN($G1465*1.05,0)+IF($G1465*1.05-ROUNDDOWN($G1465*1.05,0)&gt;=2/3,2/3,IF($G1465*1.05-ROUNDDOWN($G1465*1.05,0)&gt;=1/3,1/3,0)),ROUNDDOWN($G1465*1.05,0)))</f>
        <v>6.666666666666667</v>
      </c>
      <c r="J1465" s="56"/>
      <c r="K1465" s="48"/>
      <c r="L1465" s="50"/>
      <c r="O1465" s="46" t="str">
        <f>D1465</f>
        <v>SEA</v>
      </c>
    </row>
    <row r="1466" spans="1:16" x14ac:dyDescent="0.2">
      <c r="A1466" s="55"/>
      <c r="B1466" s="78">
        <v>31884</v>
      </c>
      <c r="C1466" s="13" t="s">
        <v>2034</v>
      </c>
      <c r="D1466" s="82" t="s">
        <v>94</v>
      </c>
      <c r="E1466" s="47" t="s">
        <v>15</v>
      </c>
      <c r="F1466" s="13">
        <v>0</v>
      </c>
      <c r="G1466" s="70">
        <v>10.66</v>
      </c>
      <c r="H1466" s="51">
        <f>IF(LEFT(E1466,2)="DH",1,IF(LEFT(E1466,2)="CA",2,IF(LEFT(E1466,2)="1B",3,IF(LEFT(E1466,2)="2B",4,IF(LEFT(E1466,2)="3B",5,IF(LEFT(E1466,2)="SS",6,IF(LEFT(E1466,2)="LF",7,IF(LEFT(E1466,2)="CF",8,IF(LEFT(E1466,2)="RF",9,IF(LEFT(E1466,2)="SP",10,IF(LEFT(E1466,2)="RP",11,12)))))))))))</f>
        <v>11</v>
      </c>
      <c r="I1466" s="53">
        <f>IF($G1466="NC","NC",IF(OR(LEFT(E1466,2)="RP",LEFT(E1466,2)="SP"),ROUNDDOWN($G1466*1.05,0)+IF($G1466*1.05-ROUNDDOWN($G1466*1.05,0)&gt;=2/3,2/3,IF($G1466*1.05-ROUNDDOWN($G1466*1.05,0)&gt;=1/3,1/3,0)),ROUNDDOWN($G1466*1.05,0)))</f>
        <v>11</v>
      </c>
      <c r="J1466" s="56"/>
      <c r="K1466" s="48"/>
      <c r="L1466" s="50"/>
      <c r="O1466" s="46" t="str">
        <f>D1466</f>
        <v>HOA</v>
      </c>
    </row>
    <row r="1467" spans="1:16" x14ac:dyDescent="0.2">
      <c r="A1467" s="55"/>
      <c r="B1467" s="78">
        <v>31989</v>
      </c>
      <c r="C1467" s="13" t="s">
        <v>2041</v>
      </c>
      <c r="D1467" s="82" t="s">
        <v>5</v>
      </c>
      <c r="E1467" s="47" t="s">
        <v>528</v>
      </c>
      <c r="F1467" s="13">
        <v>1</v>
      </c>
      <c r="G1467" s="70">
        <v>8.66</v>
      </c>
      <c r="H1467" s="51">
        <f>IF(LEFT(E1467,2)="DH",1,IF(LEFT(E1467,2)="CA",2,IF(LEFT(E1467,2)="1B",3,IF(LEFT(E1467,2)="2B",4,IF(LEFT(E1467,2)="3B",5,IF(LEFT(E1467,2)="SS",6,IF(LEFT(E1467,2)="LF",7,IF(LEFT(E1467,2)="CF",8,IF(LEFT(E1467,2)="RF",9,IF(LEFT(E1467,2)="SP",10,IF(LEFT(E1467,2)="RP",11,12)))))))))))</f>
        <v>11</v>
      </c>
      <c r="I1467" s="53">
        <f>IF($G1467="NC","NC",IF(OR(LEFT(E1467,2)="RP",LEFT(E1467,2)="SP"),ROUNDDOWN($G1467*1.05,0)+IF($G1467*1.05-ROUNDDOWN($G1467*1.05,0)&gt;=2/3,2/3,IF($G1467*1.05-ROUNDDOWN($G1467*1.05,0)&gt;=1/3,1/3,0)),ROUNDDOWN($G1467*1.05,0)))</f>
        <v>9</v>
      </c>
      <c r="J1467" s="56"/>
      <c r="K1467" s="48"/>
      <c r="L1467" s="50"/>
      <c r="O1467" s="46" t="str">
        <f>D1467</f>
        <v>PIN</v>
      </c>
    </row>
    <row r="1468" spans="1:16" x14ac:dyDescent="0.2">
      <c r="A1468" s="44"/>
      <c r="B1468" s="78">
        <v>32026</v>
      </c>
      <c r="C1468" s="13" t="s">
        <v>2043</v>
      </c>
      <c r="D1468" s="82" t="s">
        <v>66</v>
      </c>
      <c r="E1468" s="47" t="s">
        <v>15</v>
      </c>
      <c r="F1468" s="13">
        <v>0</v>
      </c>
      <c r="G1468" s="70">
        <v>3</v>
      </c>
      <c r="H1468" s="51">
        <f>IF(LEFT(E1468,2)="DH",1,IF(LEFT(E1468,2)="CA",2,IF(LEFT(E1468,2)="1B",3,IF(LEFT(E1468,2)="2B",4,IF(LEFT(E1468,2)="3B",5,IF(LEFT(E1468,2)="SS",6,IF(LEFT(E1468,2)="LF",7,IF(LEFT(E1468,2)="CF",8,IF(LEFT(E1468,2)="RF",9,IF(LEFT(E1468,2)="SP",10,IF(LEFT(E1468,2)="RP",11,12)))))))))))</f>
        <v>11</v>
      </c>
      <c r="I1468" s="53">
        <f>IF($G1468="NC","NC",IF(OR(LEFT(E1468,2)="RP",LEFT(E1468,2)="SP"),ROUNDDOWN($G1468*1.05,0)+IF($G1468*1.05-ROUNDDOWN($G1468*1.05,0)&gt;=2/3,2/3,IF($G1468*1.05-ROUNDDOWN($G1468*1.05,0)&gt;=1/3,1/3,0)),ROUNDDOWN($G1468*1.05,0)))</f>
        <v>3</v>
      </c>
      <c r="J1468" s="56"/>
      <c r="K1468" s="48"/>
      <c r="L1468" s="50"/>
      <c r="O1468" s="46" t="str">
        <f>D1468</f>
        <v>DEA</v>
      </c>
    </row>
    <row r="1469" spans="1:16" x14ac:dyDescent="0.2">
      <c r="A1469" s="44"/>
      <c r="B1469" s="78">
        <v>33248</v>
      </c>
      <c r="C1469" s="13" t="s">
        <v>2051</v>
      </c>
      <c r="D1469" s="82" t="s">
        <v>139</v>
      </c>
      <c r="E1469" s="47" t="s">
        <v>15</v>
      </c>
      <c r="F1469" s="13">
        <v>0</v>
      </c>
      <c r="G1469" s="70">
        <v>8.66</v>
      </c>
      <c r="H1469" s="51">
        <f>IF(LEFT(E1469,2)="DH",1,IF(LEFT(E1469,2)="CA",2,IF(LEFT(E1469,2)="1B",3,IF(LEFT(E1469,2)="2B",4,IF(LEFT(E1469,2)="3B",5,IF(LEFT(E1469,2)="SS",6,IF(LEFT(E1469,2)="LF",7,IF(LEFT(E1469,2)="CF",8,IF(LEFT(E1469,2)="RF",9,IF(LEFT(E1469,2)="SP",10,IF(LEFT(E1469,2)="RP",11,12)))))))))))</f>
        <v>11</v>
      </c>
      <c r="I1469" s="53">
        <f>IF($G1469="NC","NC",IF(OR(LEFT(E1469,2)="RP",LEFT(E1469,2)="SP"),ROUNDDOWN($G1469*1.05,0)+IF($G1469*1.05-ROUNDDOWN($G1469*1.05,0)&gt;=2/3,2/3,IF($G1469*1.05-ROUNDDOWN($G1469*1.05,0)&gt;=1/3,1/3,0)),ROUNDDOWN($G1469*1.05,0)))</f>
        <v>9</v>
      </c>
      <c r="J1469" s="56"/>
      <c r="K1469" s="48"/>
      <c r="L1469" s="50"/>
      <c r="O1469" s="46" t="str">
        <f>D1469</f>
        <v>MLN</v>
      </c>
    </row>
    <row r="1470" spans="1:16" x14ac:dyDescent="0.2">
      <c r="A1470" s="44"/>
      <c r="B1470" s="78">
        <v>33294</v>
      </c>
      <c r="C1470" s="13" t="s">
        <v>2055</v>
      </c>
      <c r="D1470" s="82" t="s">
        <v>64</v>
      </c>
      <c r="E1470" s="47" t="s">
        <v>15</v>
      </c>
      <c r="F1470" s="13">
        <v>0</v>
      </c>
      <c r="G1470" s="70">
        <v>39.659999999999997</v>
      </c>
      <c r="H1470" s="51">
        <f>IF(LEFT(E1470,2)="DH",1,IF(LEFT(E1470,2)="CA",2,IF(LEFT(E1470,2)="1B",3,IF(LEFT(E1470,2)="2B",4,IF(LEFT(E1470,2)="3B",5,IF(LEFT(E1470,2)="SS",6,IF(LEFT(E1470,2)="LF",7,IF(LEFT(E1470,2)="CF",8,IF(LEFT(E1470,2)="RF",9,IF(LEFT(E1470,2)="SP",10,IF(LEFT(E1470,2)="RP",11,12)))))))))))</f>
        <v>11</v>
      </c>
      <c r="I1470" s="53">
        <f>IF($G1470="NC","NC",IF(OR(LEFT(E1470,2)="RP",LEFT(E1470,2)="SP"),ROUNDDOWN($G1470*1.05,0)+IF($G1470*1.05-ROUNDDOWN($G1470*1.05,0)&gt;=2/3,2/3,IF($G1470*1.05-ROUNDDOWN($G1470*1.05,0)&gt;=1/3,1/3,0)),ROUNDDOWN($G1470*1.05,0)))</f>
        <v>41.333333333333336</v>
      </c>
      <c r="J1470" s="56"/>
      <c r="K1470" s="48"/>
      <c r="L1470" s="50"/>
      <c r="O1470" s="46" t="str">
        <f>D1470</f>
        <v>CON</v>
      </c>
    </row>
    <row r="1471" spans="1:16" x14ac:dyDescent="0.2">
      <c r="A1471" s="44"/>
      <c r="B1471" s="78">
        <v>33568</v>
      </c>
      <c r="C1471" s="13" t="s">
        <v>2064</v>
      </c>
      <c r="D1471" s="76" t="str">
        <f>P1471</f>
        <v>SEA/ARN</v>
      </c>
      <c r="E1471" s="47" t="s">
        <v>15</v>
      </c>
      <c r="F1471" s="13">
        <v>0</v>
      </c>
      <c r="G1471" s="70">
        <v>14.33</v>
      </c>
      <c r="H1471" s="51">
        <f>IF(LEFT(E1471,2)="DH",1,IF(LEFT(E1471,2)="CA",2,IF(LEFT(E1471,2)="1B",3,IF(LEFT(E1471,2)="2B",4,IF(LEFT(E1471,2)="3B",5,IF(LEFT(E1471,2)="SS",6,IF(LEFT(E1471,2)="LF",7,IF(LEFT(E1471,2)="CF",8,IF(LEFT(E1471,2)="RF",9,IF(LEFT(E1471,2)="SP",10,IF(LEFT(E1471,2)="RP",11,12)))))))))))</f>
        <v>11</v>
      </c>
      <c r="I1471" s="53">
        <f>IF($G1471="NC","NC",IF(OR(LEFT(E1471,2)="RP",LEFT(E1471,2)="SP"),ROUNDDOWN($G1471*1.05,0)+IF($G1471*1.05-ROUNDDOWN($G1471*1.05,0)&gt;=2/3,2/3,IF($G1471*1.05-ROUNDDOWN($G1471*1.05,0)&gt;=1/3,1/3,0)),ROUNDDOWN($G1471*1.05,0)))</f>
        <v>15</v>
      </c>
      <c r="J1471" s="56"/>
      <c r="K1471" s="48"/>
      <c r="L1471" s="50"/>
      <c r="O1471" s="46" t="str">
        <f>D1471</f>
        <v>SEA/ARN</v>
      </c>
      <c r="P1471" s="46" t="s">
        <v>368</v>
      </c>
    </row>
    <row r="1472" spans="1:16" x14ac:dyDescent="0.2">
      <c r="A1472" s="44"/>
      <c r="B1472" s="78">
        <v>33821</v>
      </c>
      <c r="C1472" s="13" t="s">
        <v>2072</v>
      </c>
      <c r="D1472" s="82" t="s">
        <v>65</v>
      </c>
      <c r="E1472" s="47" t="s">
        <v>15</v>
      </c>
      <c r="F1472" s="13">
        <v>0</v>
      </c>
      <c r="G1472" s="70">
        <v>3.66</v>
      </c>
      <c r="H1472" s="47">
        <f>IF(LEFT(E1472,2)="DH",1,IF(LEFT(E1472,2)="CA",2,IF(LEFT(E1472,2)="1B",3,IF(LEFT(E1472,2)="2B",4,IF(LEFT(E1472,2)="3B",5,IF(LEFT(E1472,2)="SS",6,IF(LEFT(E1472,2)="LF",7,IF(LEFT(E1472,2)="CF",8,IF(LEFT(E1472,2)="RF",9,IF(LEFT(E1472,2)="SP",10,IF(LEFT(E1472,2)="RP",11,12)))))))))))</f>
        <v>11</v>
      </c>
      <c r="I1472" s="53">
        <f>IF($G1472="NC","NC",IF(OR(LEFT(E1472,2)="RP",LEFT(E1472,2)="SP"),ROUNDDOWN($G1472*1.05,0)+IF($G1472*1.05-ROUNDDOWN($G1472*1.05,0)&gt;=2/3,2/3,IF($G1472*1.05-ROUNDDOWN($G1472*1.05,0)&gt;=1/3,1/3,0)),ROUNDDOWN($G1472*1.05,0)))</f>
        <v>3.6666666666666665</v>
      </c>
      <c r="J1472" s="56"/>
      <c r="K1472" s="49"/>
      <c r="L1472" s="50"/>
      <c r="O1472" s="46" t="str">
        <f>D1472</f>
        <v>ARN</v>
      </c>
    </row>
    <row r="1473" spans="1:15" x14ac:dyDescent="0.2">
      <c r="A1473" s="44"/>
      <c r="B1473" s="78">
        <v>33834</v>
      </c>
      <c r="C1473" s="13" t="s">
        <v>2077</v>
      </c>
      <c r="D1473" s="82" t="s">
        <v>124</v>
      </c>
      <c r="E1473" s="47" t="s">
        <v>15</v>
      </c>
      <c r="F1473" s="13">
        <v>0</v>
      </c>
      <c r="G1473" s="70">
        <v>1.33</v>
      </c>
      <c r="H1473" s="51">
        <f>IF(LEFT(E1473,2)="DH",1,IF(LEFT(E1473,2)="CA",2,IF(LEFT(E1473,2)="1B",3,IF(LEFT(E1473,2)="2B",4,IF(LEFT(E1473,2)="3B",5,IF(LEFT(E1473,2)="SS",6,IF(LEFT(E1473,2)="LF",7,IF(LEFT(E1473,2)="CF",8,IF(LEFT(E1473,2)="RF",9,IF(LEFT(E1473,2)="SP",10,IF(LEFT(E1473,2)="RP",11,12)))))))))))</f>
        <v>11</v>
      </c>
      <c r="I1473" s="53">
        <f>IF($G1473="NC","NC",IF(OR(LEFT(E1473,2)="RP",LEFT(E1473,2)="SP"),ROUNDDOWN($G1473*1.05,0)+IF($G1473*1.05-ROUNDDOWN($G1473*1.05,0)&gt;=2/3,2/3,IF($G1473*1.05-ROUNDDOWN($G1473*1.05,0)&gt;=1/3,1/3,0)),ROUNDDOWN($G1473*1.05,0)))</f>
        <v>1.3333333333333333</v>
      </c>
      <c r="J1473" s="56"/>
      <c r="K1473" s="48"/>
      <c r="L1473" s="50"/>
      <c r="O1473" s="46" t="str">
        <f>D1473</f>
        <v>CLA</v>
      </c>
    </row>
    <row r="1474" spans="1:15" x14ac:dyDescent="0.2">
      <c r="A1474" s="44"/>
      <c r="B1474" s="78">
        <v>33908</v>
      </c>
      <c r="C1474" s="13" t="s">
        <v>1339</v>
      </c>
      <c r="D1474" s="82" t="s">
        <v>7</v>
      </c>
      <c r="E1474" s="47" t="s">
        <v>15</v>
      </c>
      <c r="F1474" s="13">
        <v>0</v>
      </c>
      <c r="G1474" s="70">
        <v>34.33</v>
      </c>
      <c r="H1474" s="47">
        <f>IF(LEFT(E1474,2)="DH",1,IF(LEFT(E1474,2)="CA",2,IF(LEFT(E1474,2)="1B",3,IF(LEFT(E1474,2)="2B",4,IF(LEFT(E1474,2)="3B",5,IF(LEFT(E1474,2)="SS",6,IF(LEFT(E1474,2)="LF",7,IF(LEFT(E1474,2)="CF",8,IF(LEFT(E1474,2)="RF",9,IF(LEFT(E1474,2)="SP",10,IF(LEFT(E1474,2)="RP",11,12)))))))))))</f>
        <v>11</v>
      </c>
      <c r="I1474" s="53">
        <f>IF($G1474="NC","NC",IF(OR(LEFT(E1474,2)="RP",LEFT(E1474,2)="SP"),ROUNDDOWN($G1474*1.05,0)+IF($G1474*1.05-ROUNDDOWN($G1474*1.05,0)&gt;=2/3,2/3,IF($G1474*1.05-ROUNDDOWN($G1474*1.05,0)&gt;=1/3,1/3,0)),ROUNDDOWN($G1474*1.05,0)))</f>
        <v>36</v>
      </c>
      <c r="J1474" s="56"/>
      <c r="K1474" s="49"/>
      <c r="L1474" s="50"/>
      <c r="O1474" s="46" t="str">
        <f>D1474</f>
        <v>LAA</v>
      </c>
    </row>
    <row r="1475" spans="1:15" x14ac:dyDescent="0.2">
      <c r="A1475" s="44"/>
      <c r="B1475" s="78">
        <v>33980</v>
      </c>
      <c r="C1475" s="13" t="s">
        <v>2082</v>
      </c>
      <c r="D1475" s="82" t="s">
        <v>22</v>
      </c>
      <c r="E1475" s="58" t="s">
        <v>15</v>
      </c>
      <c r="F1475" s="13">
        <v>0</v>
      </c>
      <c r="G1475" s="70">
        <v>0.66</v>
      </c>
      <c r="H1475" s="47">
        <f>IF(LEFT(E1475,2)="DH",1,IF(LEFT(E1475,2)="CA",2,IF(LEFT(E1475,2)="1B",3,IF(LEFT(E1475,2)="2B",4,IF(LEFT(E1475,2)="3B",5,IF(LEFT(E1475,2)="SS",6,IF(LEFT(E1475,2)="LF",7,IF(LEFT(E1475,2)="CF",8,IF(LEFT(E1475,2)="RF",9,IF(LEFT(E1475,2)="SP",10,IF(LEFT(E1475,2)="RP",11,12)))))))))))</f>
        <v>11</v>
      </c>
      <c r="I1475" s="53">
        <f>IF($G1475="NC","NC",IF(OR(LEFT(E1475,2)="RP",LEFT(E1475,2)="SP"),ROUNDDOWN($G1475*1.05,0)+IF($G1475*1.05-ROUNDDOWN($G1475*1.05,0)&gt;=2/3,2/3,IF($G1475*1.05-ROUNDDOWN($G1475*1.05,0)&gt;=1/3,1/3,0)),ROUNDDOWN($G1475*1.05,0)))</f>
        <v>0.66666666666666663</v>
      </c>
      <c r="J1475" s="56"/>
      <c r="K1475" s="48"/>
      <c r="L1475" s="50"/>
      <c r="O1475" s="46" t="str">
        <f>D1475</f>
        <v>NYN</v>
      </c>
    </row>
    <row r="1476" spans="1:15" x14ac:dyDescent="0.2">
      <c r="A1476" s="44"/>
      <c r="B1476" s="78">
        <v>35324</v>
      </c>
      <c r="C1476" s="13" t="s">
        <v>2090</v>
      </c>
      <c r="D1476" s="82" t="s">
        <v>14</v>
      </c>
      <c r="E1476" s="47" t="s">
        <v>528</v>
      </c>
      <c r="F1476" s="13">
        <v>2</v>
      </c>
      <c r="G1476" s="70">
        <v>38.659999999999997</v>
      </c>
      <c r="H1476" s="47">
        <f>IF(LEFT(E1476,2)="DH",1,IF(LEFT(E1476,2)="CA",2,IF(LEFT(E1476,2)="1B",3,IF(LEFT(E1476,2)="2B",4,IF(LEFT(E1476,2)="3B",5,IF(LEFT(E1476,2)="SS",6,IF(LEFT(E1476,2)="LF",7,IF(LEFT(E1476,2)="CF",8,IF(LEFT(E1476,2)="RF",9,IF(LEFT(E1476,2)="SP",10,IF(LEFT(E1476,2)="RP",11,12)))))))))))</f>
        <v>11</v>
      </c>
      <c r="I1476" s="53">
        <f>IF($G1476="NC","NC",IF(OR(LEFT(E1476,2)="RP",LEFT(E1476,2)="SP"),ROUNDDOWN($G1476*1.05,0)+IF($G1476*1.05-ROUNDDOWN($G1476*1.05,0)&gt;=2/3,2/3,IF($G1476*1.05-ROUNDDOWN($G1476*1.05,0)&gt;=1/3,1/3,0)),ROUNDDOWN($G1476*1.05,0)))</f>
        <v>40.333333333333336</v>
      </c>
      <c r="J1476" s="56"/>
      <c r="K1476" s="49"/>
      <c r="L1476" s="50"/>
      <c r="O1476" s="46" t="str">
        <f>D1476</f>
        <v>WAN</v>
      </c>
    </row>
    <row r="1477" spans="1:15" x14ac:dyDescent="0.2">
      <c r="A1477" s="44"/>
      <c r="B1477" s="78">
        <v>35325</v>
      </c>
      <c r="C1477" s="13" t="s">
        <v>2091</v>
      </c>
      <c r="D1477" s="82" t="s">
        <v>7</v>
      </c>
      <c r="E1477" s="47" t="s">
        <v>15</v>
      </c>
      <c r="F1477" s="13">
        <v>0</v>
      </c>
      <c r="G1477" s="70">
        <v>14.66</v>
      </c>
      <c r="H1477" s="51">
        <f>IF(LEFT(E1477,2)="DH",1,IF(LEFT(E1477,2)="CA",2,IF(LEFT(E1477,2)="1B",3,IF(LEFT(E1477,2)="2B",4,IF(LEFT(E1477,2)="3B",5,IF(LEFT(E1477,2)="SS",6,IF(LEFT(E1477,2)="LF",7,IF(LEFT(E1477,2)="CF",8,IF(LEFT(E1477,2)="RF",9,IF(LEFT(E1477,2)="SP",10,IF(LEFT(E1477,2)="RP",11,12)))))))))))</f>
        <v>11</v>
      </c>
      <c r="I1477" s="53">
        <f>IF($G1477="NC","NC",IF(OR(LEFT(E1477,2)="RP",LEFT(E1477,2)="SP"),ROUNDDOWN($G1477*1.05,0)+IF($G1477*1.05-ROUNDDOWN($G1477*1.05,0)&gt;=2/3,2/3,IF($G1477*1.05-ROUNDDOWN($G1477*1.05,0)&gt;=1/3,1/3,0)),ROUNDDOWN($G1477*1.05,0)))</f>
        <v>15.333333333333334</v>
      </c>
      <c r="J1477" s="56"/>
      <c r="K1477" s="48"/>
      <c r="L1477" s="50"/>
      <c r="O1477" s="46" t="str">
        <f>D1477</f>
        <v>LAA</v>
      </c>
    </row>
    <row r="1478" spans="1:15" ht="15.75" x14ac:dyDescent="0.2">
      <c r="A1478" s="44"/>
      <c r="B1478" s="80">
        <v>1890</v>
      </c>
      <c r="C1478" s="13" t="s">
        <v>538</v>
      </c>
      <c r="D1478" s="83" t="s">
        <v>7</v>
      </c>
      <c r="E1478" s="44"/>
      <c r="F1478" s="44"/>
      <c r="G1478" s="71" t="s">
        <v>138</v>
      </c>
      <c r="H1478" s="44">
        <v>12</v>
      </c>
      <c r="I1478" s="53" t="str">
        <f>IF($G1478="NC","NC",IF(OR(LEFT(E1478,2)="RP",LEFT(E1478,2)="SP"),ROUNDDOWN($G1478*1.05,0)+IF($G1478*1.05-ROUNDDOWN($G1478*1.05,0)&gt;=2/3,2/3,IF($G1478*1.05-ROUNDDOWN($G1478*1.05,0)&gt;=1/3,1/3,0)),ROUNDDOWN($G1478*1.05,0)))</f>
        <v>NC</v>
      </c>
      <c r="J1478" s="76"/>
      <c r="K1478" s="44"/>
      <c r="L1478" s="44"/>
      <c r="O1478" s="46" t="str">
        <f>D1478</f>
        <v>LAA</v>
      </c>
    </row>
    <row r="1479" spans="1:15" ht="15.75" x14ac:dyDescent="0.2">
      <c r="A1479" s="44"/>
      <c r="B1479" s="80">
        <v>2136</v>
      </c>
      <c r="C1479" s="13" t="s">
        <v>540</v>
      </c>
      <c r="D1479" s="83" t="s">
        <v>11</v>
      </c>
      <c r="E1479" s="44"/>
      <c r="F1479" s="44"/>
      <c r="G1479" s="71" t="s">
        <v>138</v>
      </c>
      <c r="H1479" s="44">
        <v>12</v>
      </c>
      <c r="I1479" s="53" t="str">
        <f>IF($G1479="NC","NC",IF(OR(LEFT(E1479,2)="RP",LEFT(E1479,2)="SP"),ROUNDDOWN($G1479*1.05,0)+IF($G1479*1.05-ROUNDDOWN($G1479*1.05,0)&gt;=2/3,2/3,IF($G1479*1.05-ROUNDDOWN($G1479*1.05,0)&gt;=1/3,1/3,0)),ROUNDDOWN($G1479*1.05,0)))</f>
        <v>NC</v>
      </c>
      <c r="J1479" s="44"/>
      <c r="K1479" s="44"/>
      <c r="L1479" s="44"/>
      <c r="O1479" s="46" t="str">
        <f>D1481</f>
        <v>NYA</v>
      </c>
    </row>
    <row r="1480" spans="1:15" ht="15.75" x14ac:dyDescent="0.2">
      <c r="A1480" s="44"/>
      <c r="B1480" s="80">
        <v>2520</v>
      </c>
      <c r="C1480" s="13" t="s">
        <v>542</v>
      </c>
      <c r="D1480" s="83" t="s">
        <v>19</v>
      </c>
      <c r="E1480" s="44"/>
      <c r="F1480" s="44"/>
      <c r="G1480" s="71" t="s">
        <v>138</v>
      </c>
      <c r="H1480" s="44">
        <v>12</v>
      </c>
      <c r="I1480" s="53" t="str">
        <f>IF($G1480="NC","NC",IF(OR(LEFT(E1480,2)="RP",LEFT(E1480,2)="SP"),ROUNDDOWN($G1480*1.05,0)+IF($G1480*1.05-ROUNDDOWN($G1480*1.05,0)&gt;=2/3,2/3,IF($G1480*1.05-ROUNDDOWN($G1480*1.05,0)&gt;=1/3,1/3,0)),ROUNDDOWN($G1480*1.05,0)))</f>
        <v>NC</v>
      </c>
      <c r="J1480" s="44"/>
      <c r="K1480" s="44"/>
      <c r="L1480" s="44"/>
      <c r="O1480" s="46" t="str">
        <f>D1482</f>
        <v>KCA</v>
      </c>
    </row>
    <row r="1481" spans="1:15" ht="15.75" x14ac:dyDescent="0.2">
      <c r="A1481" s="44"/>
      <c r="B1481" s="80">
        <v>3473</v>
      </c>
      <c r="C1481" s="13" t="s">
        <v>547</v>
      </c>
      <c r="D1481" s="83" t="s">
        <v>67</v>
      </c>
      <c r="E1481" s="44"/>
      <c r="F1481" s="44"/>
      <c r="G1481" s="71" t="s">
        <v>138</v>
      </c>
      <c r="H1481" s="44">
        <v>12</v>
      </c>
      <c r="I1481" s="53" t="str">
        <f>IF($G1481="NC","NC",IF(OR(LEFT(E1481,2)="RP",LEFT(E1481,2)="SP"),ROUNDDOWN($G1481*1.05,0)+IF($G1481*1.05-ROUNDDOWN($G1481*1.05,0)&gt;=2/3,2/3,IF($G1481*1.05-ROUNDDOWN($G1481*1.05,0)&gt;=1/3,1/3,0)),ROUNDDOWN($G1481*1.05,0)))</f>
        <v>NC</v>
      </c>
      <c r="J1481" s="44"/>
      <c r="K1481" s="44"/>
      <c r="L1481" s="44"/>
      <c r="O1481" s="46" t="str">
        <f>D1483</f>
        <v>NYN</v>
      </c>
    </row>
    <row r="1482" spans="1:15" ht="15.75" x14ac:dyDescent="0.2">
      <c r="A1482" s="44"/>
      <c r="B1482" s="80">
        <v>5254</v>
      </c>
      <c r="C1482" s="13" t="s">
        <v>555</v>
      </c>
      <c r="D1482" s="83" t="s">
        <v>24</v>
      </c>
      <c r="E1482" s="44"/>
      <c r="F1482" s="44"/>
      <c r="G1482" s="71" t="s">
        <v>138</v>
      </c>
      <c r="H1482" s="44">
        <v>12</v>
      </c>
      <c r="I1482" s="53" t="str">
        <f>IF($G1482="NC","NC",IF(OR(LEFT(E1482,2)="RP",LEFT(E1482,2)="SP"),ROUNDDOWN($G1482*1.05,0)+IF($G1482*1.05-ROUNDDOWN($G1482*1.05,0)&gt;=2/3,2/3,IF($G1482*1.05-ROUNDDOWN($G1482*1.05,0)&gt;=1/3,1/3,0)),ROUNDDOWN($G1482*1.05,0)))</f>
        <v>NC</v>
      </c>
      <c r="J1482" s="44"/>
      <c r="K1482" s="44"/>
      <c r="L1482" s="44"/>
      <c r="O1482" s="46" t="str">
        <f>D1484</f>
        <v>TEA</v>
      </c>
    </row>
    <row r="1483" spans="1:15" ht="15.75" x14ac:dyDescent="0.2">
      <c r="A1483" s="44"/>
      <c r="B1483" s="80">
        <v>6184</v>
      </c>
      <c r="C1483" s="13" t="s">
        <v>565</v>
      </c>
      <c r="D1483" s="83" t="s">
        <v>22</v>
      </c>
      <c r="E1483" s="44"/>
      <c r="F1483" s="44"/>
      <c r="G1483" s="71" t="s">
        <v>138</v>
      </c>
      <c r="H1483" s="44">
        <v>12</v>
      </c>
      <c r="I1483" s="53" t="str">
        <f>IF($G1483="NC","NC",IF(OR(LEFT(E1483,2)="RP",LEFT(E1483,2)="SP"),ROUNDDOWN($G1483*1.05,0)+IF($G1483*1.05-ROUNDDOWN($G1483*1.05,0)&gt;=2/3,2/3,IF($G1483*1.05-ROUNDDOWN($G1483*1.05,0)&gt;=1/3,1/3,0)),ROUNDDOWN($G1483*1.05,0)))</f>
        <v>NC</v>
      </c>
      <c r="J1483" s="44"/>
      <c r="K1483" s="44"/>
      <c r="L1483" s="44"/>
      <c r="O1483" s="46" t="str">
        <f>D1485</f>
        <v>LAN</v>
      </c>
    </row>
    <row r="1484" spans="1:15" ht="15.75" x14ac:dyDescent="0.2">
      <c r="A1484" s="55"/>
      <c r="B1484" s="80">
        <v>6895</v>
      </c>
      <c r="C1484" s="13" t="s">
        <v>570</v>
      </c>
      <c r="D1484" s="83" t="s">
        <v>16</v>
      </c>
      <c r="E1484" s="44"/>
      <c r="F1484" s="44"/>
      <c r="G1484" s="71" t="s">
        <v>138</v>
      </c>
      <c r="H1484" s="44">
        <v>12</v>
      </c>
      <c r="I1484" s="53" t="str">
        <f>IF($G1484="NC","NC",IF(OR(LEFT(E1484,2)="RP",LEFT(E1484,2)="SP"),ROUNDDOWN($G1484*1.05,0)+IF($G1484*1.05-ROUNDDOWN($G1484*1.05,0)&gt;=2/3,2/3,IF($G1484*1.05-ROUNDDOWN($G1484*1.05,0)&gt;=1/3,1/3,0)),ROUNDDOWN($G1484*1.05,0)))</f>
        <v>NC</v>
      </c>
      <c r="J1484" s="44"/>
      <c r="K1484" s="44"/>
      <c r="L1484" s="44"/>
      <c r="O1484" s="46" t="str">
        <f>D1486</f>
        <v>CON</v>
      </c>
    </row>
    <row r="1485" spans="1:15" ht="15.75" x14ac:dyDescent="0.2">
      <c r="A1485" s="55"/>
      <c r="B1485" s="80">
        <v>7146</v>
      </c>
      <c r="C1485" s="13" t="s">
        <v>575</v>
      </c>
      <c r="D1485" s="83" t="s">
        <v>70</v>
      </c>
      <c r="E1485" s="44"/>
      <c r="F1485" s="44"/>
      <c r="G1485" s="71" t="s">
        <v>138</v>
      </c>
      <c r="H1485" s="44">
        <v>12</v>
      </c>
      <c r="I1485" s="53" t="str">
        <f>IF($G1485="NC","NC",IF(OR(LEFT(E1485,2)="RP",LEFT(E1485,2)="SP"),ROUNDDOWN($G1485*1.05,0)+IF($G1485*1.05-ROUNDDOWN($G1485*1.05,0)&gt;=2/3,2/3,IF($G1485*1.05-ROUNDDOWN($G1485*1.05,0)&gt;=1/3,1/3,0)),ROUNDDOWN($G1485*1.05,0)))</f>
        <v>NC</v>
      </c>
      <c r="J1485" s="44"/>
      <c r="K1485" s="44"/>
      <c r="L1485" s="44"/>
      <c r="O1485" s="46" t="str">
        <f>D1485</f>
        <v>LAN</v>
      </c>
    </row>
    <row r="1486" spans="1:15" ht="15.75" x14ac:dyDescent="0.2">
      <c r="A1486" s="55"/>
      <c r="B1486" s="80">
        <v>7859</v>
      </c>
      <c r="C1486" s="13" t="s">
        <v>580</v>
      </c>
      <c r="D1486" s="83" t="s">
        <v>64</v>
      </c>
      <c r="E1486" s="44"/>
      <c r="F1486" s="44"/>
      <c r="G1486" s="71" t="s">
        <v>138</v>
      </c>
      <c r="H1486" s="44">
        <v>12</v>
      </c>
      <c r="I1486" s="53" t="str">
        <f>IF($G1486="NC","NC",IF(OR(LEFT(E1486,2)="RP",LEFT(E1486,2)="SP"),ROUNDDOWN($G1486*1.05,0)+IF($G1486*1.05-ROUNDDOWN($G1486*1.05,0)&gt;=2/3,2/3,IF($G1486*1.05-ROUNDDOWN($G1486*1.05,0)&gt;=1/3,1/3,0)),ROUNDDOWN($G1486*1.05,0)))</f>
        <v>NC</v>
      </c>
      <c r="J1486" s="44"/>
      <c r="K1486" s="44"/>
      <c r="L1486" s="44"/>
      <c r="O1486" s="46" t="str">
        <f>D1488</f>
        <v>ATN</v>
      </c>
    </row>
    <row r="1487" spans="1:15" ht="15.75" x14ac:dyDescent="0.2">
      <c r="A1487" s="55"/>
      <c r="B1487" s="80">
        <v>10028</v>
      </c>
      <c r="C1487" s="13" t="s">
        <v>596</v>
      </c>
      <c r="D1487" s="83" t="s">
        <v>68</v>
      </c>
      <c r="E1487" s="44"/>
      <c r="F1487" s="44"/>
      <c r="G1487" s="71" t="s">
        <v>138</v>
      </c>
      <c r="H1487" s="44">
        <v>12</v>
      </c>
      <c r="I1487" s="53" t="str">
        <f>IF($G1487="NC","NC",IF(OR(LEFT(E1487,2)="RP",LEFT(E1487,2)="SP"),ROUNDDOWN($G1487*1.05,0)+IF($G1487*1.05-ROUNDDOWN($G1487*1.05,0)&gt;=2/3,2/3,IF($G1487*1.05-ROUNDDOWN($G1487*1.05,0)&gt;=1/3,1/3,0)),ROUNDDOWN($G1487*1.05,0)))</f>
        <v>NC</v>
      </c>
      <c r="J1487" s="44"/>
      <c r="K1487" s="44"/>
      <c r="L1487" s="44"/>
      <c r="O1487" s="46" t="str">
        <f>D1489</f>
        <v>LAN</v>
      </c>
    </row>
    <row r="1488" spans="1:15" ht="15.75" x14ac:dyDescent="0.2">
      <c r="A1488" s="55"/>
      <c r="B1488" s="80">
        <v>10950</v>
      </c>
      <c r="C1488" s="13" t="s">
        <v>618</v>
      </c>
      <c r="D1488" s="83" t="s">
        <v>17</v>
      </c>
      <c r="E1488" s="44"/>
      <c r="F1488" s="44"/>
      <c r="G1488" s="71" t="s">
        <v>138</v>
      </c>
      <c r="H1488" s="44">
        <v>12</v>
      </c>
      <c r="I1488" s="53" t="str">
        <f>IF($G1488="NC","NC",IF(OR(LEFT(E1488,2)="RP",LEFT(E1488,2)="SP"),ROUNDDOWN($G1488*1.05,0)+IF($G1488*1.05-ROUNDDOWN($G1488*1.05,0)&gt;=2/3,2/3,IF($G1488*1.05-ROUNDDOWN($G1488*1.05,0)&gt;=1/3,1/3,0)),ROUNDDOWN($G1488*1.05,0)))</f>
        <v>NC</v>
      </c>
      <c r="J1488" s="44"/>
      <c r="K1488" s="44"/>
      <c r="L1488" s="44"/>
      <c r="O1488" s="46" t="str">
        <f>D1490</f>
        <v>ATN</v>
      </c>
    </row>
    <row r="1489" spans="1:15" ht="15.75" x14ac:dyDescent="0.2">
      <c r="A1489" s="55"/>
      <c r="B1489" s="55">
        <v>11038</v>
      </c>
      <c r="C1489" s="13" t="s">
        <v>620</v>
      </c>
      <c r="D1489" s="83" t="s">
        <v>70</v>
      </c>
      <c r="E1489" s="44"/>
      <c r="F1489" s="44"/>
      <c r="G1489" s="71" t="s">
        <v>138</v>
      </c>
      <c r="H1489" s="44">
        <v>12</v>
      </c>
      <c r="I1489" s="53" t="str">
        <f>IF($G1489="NC","NC",IF(OR(LEFT(E1489,2)="RP",LEFT(E1489,2)="SP"),ROUNDDOWN($G1489*1.05,0)+IF($G1489*1.05-ROUNDDOWN($G1489*1.05,0)&gt;=2/3,2/3,IF($G1489*1.05-ROUNDDOWN($G1489*1.05,0)&gt;=1/3,1/3,0)),ROUNDDOWN($G1489*1.05,0)))</f>
        <v>NC</v>
      </c>
      <c r="J1489" s="44"/>
      <c r="K1489" s="44"/>
      <c r="L1489" s="44"/>
      <c r="O1489" s="46" t="str">
        <f>D1489</f>
        <v>LAN</v>
      </c>
    </row>
    <row r="1490" spans="1:15" ht="15.75" x14ac:dyDescent="0.2">
      <c r="A1490" s="55"/>
      <c r="B1490" s="80">
        <v>11281</v>
      </c>
      <c r="C1490" s="13" t="s">
        <v>623</v>
      </c>
      <c r="D1490" s="83" t="s">
        <v>17</v>
      </c>
      <c r="E1490" s="44"/>
      <c r="F1490" s="44"/>
      <c r="G1490" s="71" t="s">
        <v>138</v>
      </c>
      <c r="H1490" s="44">
        <v>12</v>
      </c>
      <c r="I1490" s="53" t="str">
        <f>IF($G1490="NC","NC",IF(OR(LEFT(E1490,2)="RP",LEFT(E1490,2)="SP"),ROUNDDOWN($G1490*1.05,0)+IF($G1490*1.05-ROUNDDOWN($G1490*1.05,0)&gt;=2/3,2/3,IF($G1490*1.05-ROUNDDOWN($G1490*1.05,0)&gt;=1/3,1/3,0)),ROUNDDOWN($G1490*1.05,0)))</f>
        <v>NC</v>
      </c>
      <c r="J1490" s="44"/>
      <c r="K1490" s="44"/>
      <c r="L1490" s="44"/>
      <c r="O1490" s="46" t="str">
        <f>D1492</f>
        <v>LAA</v>
      </c>
    </row>
    <row r="1491" spans="1:15" ht="15.75" x14ac:dyDescent="0.2">
      <c r="A1491" s="55"/>
      <c r="B1491" s="80">
        <v>11368</v>
      </c>
      <c r="C1491" s="13" t="s">
        <v>624</v>
      </c>
      <c r="D1491" s="83" t="s">
        <v>5</v>
      </c>
      <c r="E1491" s="44"/>
      <c r="F1491" s="44"/>
      <c r="G1491" s="71" t="s">
        <v>138</v>
      </c>
      <c r="H1491" s="44">
        <v>12</v>
      </c>
      <c r="I1491" s="53" t="str">
        <f>IF($G1491="NC","NC",IF(OR(LEFT(E1491,2)="RP",LEFT(E1491,2)="SP"),ROUNDDOWN($G1491*1.05,0)+IF($G1491*1.05-ROUNDDOWN($G1491*1.05,0)&gt;=2/3,2/3,IF($G1491*1.05-ROUNDDOWN($G1491*1.05,0)&gt;=1/3,1/3,0)),ROUNDDOWN($G1491*1.05,0)))</f>
        <v>NC</v>
      </c>
      <c r="J1491" s="44"/>
      <c r="K1491" s="44"/>
      <c r="L1491" s="44"/>
      <c r="O1491" s="46" t="str">
        <f>D1493</f>
        <v>CHN</v>
      </c>
    </row>
    <row r="1492" spans="1:15" ht="15.75" x14ac:dyDescent="0.2">
      <c r="A1492" s="55"/>
      <c r="B1492" s="80">
        <v>11615</v>
      </c>
      <c r="C1492" s="13" t="s">
        <v>637</v>
      </c>
      <c r="D1492" s="83" t="s">
        <v>7</v>
      </c>
      <c r="E1492" s="44"/>
      <c r="F1492" s="44"/>
      <c r="G1492" s="71" t="s">
        <v>138</v>
      </c>
      <c r="H1492" s="44">
        <v>12</v>
      </c>
      <c r="I1492" s="53" t="str">
        <f>IF($G1492="NC","NC",IF(OR(LEFT(E1492,2)="RP",LEFT(E1492,2)="SP"),ROUNDDOWN($G1492*1.05,0)+IF($G1492*1.05-ROUNDDOWN($G1492*1.05,0)&gt;=2/3,2/3,IF($G1492*1.05-ROUNDDOWN($G1492*1.05,0)&gt;=1/3,1/3,0)),ROUNDDOWN($G1492*1.05,0)))</f>
        <v>NC</v>
      </c>
      <c r="J1492" s="44"/>
      <c r="K1492" s="44"/>
      <c r="L1492" s="44"/>
      <c r="O1492" s="46" t="str">
        <f>D1494</f>
        <v>BOA</v>
      </c>
    </row>
    <row r="1493" spans="1:15" ht="15.75" x14ac:dyDescent="0.2">
      <c r="A1493" s="55"/>
      <c r="B1493" s="80">
        <v>11760</v>
      </c>
      <c r="C1493" s="13" t="s">
        <v>643</v>
      </c>
      <c r="D1493" s="83" t="s">
        <v>68</v>
      </c>
      <c r="E1493" s="44"/>
      <c r="F1493" s="44"/>
      <c r="G1493" s="71" t="s">
        <v>138</v>
      </c>
      <c r="H1493" s="44">
        <v>12</v>
      </c>
      <c r="I1493" s="53" t="str">
        <f>IF($G1493="NC","NC",IF(OR(LEFT(E1493,2)="RP",LEFT(E1493,2)="SP"),ROUNDDOWN($G1493*1.05,0)+IF($G1493*1.05-ROUNDDOWN($G1493*1.05,0)&gt;=2/3,2/3,IF($G1493*1.05-ROUNDDOWN($G1493*1.05,0)&gt;=1/3,1/3,0)),ROUNDDOWN($G1493*1.05,0)))</f>
        <v>NC</v>
      </c>
      <c r="J1493" s="44"/>
      <c r="K1493" s="44"/>
      <c r="L1493" s="44"/>
      <c r="O1493" s="46" t="str">
        <f>D1495</f>
        <v>SFN</v>
      </c>
    </row>
    <row r="1494" spans="1:15" ht="15.75" x14ac:dyDescent="0.2">
      <c r="A1494" s="55"/>
      <c r="B1494" s="55">
        <v>11828</v>
      </c>
      <c r="C1494" s="13" t="s">
        <v>645</v>
      </c>
      <c r="D1494" s="83" t="s">
        <v>25</v>
      </c>
      <c r="E1494" s="44"/>
      <c r="F1494" s="44"/>
      <c r="G1494" s="71" t="s">
        <v>138</v>
      </c>
      <c r="H1494" s="44">
        <v>12</v>
      </c>
      <c r="I1494" s="53" t="str">
        <f>IF($G1494="NC","NC",IF(OR(LEFT(E1494,2)="RP",LEFT(E1494,2)="SP"),ROUNDDOWN($G1494*1.05,0)+IF($G1494*1.05-ROUNDDOWN($G1494*1.05,0)&gt;=2/3,2/3,IF($G1494*1.05-ROUNDDOWN($G1494*1.05,0)&gt;=1/3,1/3,0)),ROUNDDOWN($G1494*1.05,0)))</f>
        <v>NC</v>
      </c>
      <c r="J1494" s="44"/>
      <c r="K1494" s="44"/>
      <c r="L1494" s="44"/>
      <c r="O1494" s="46" t="str">
        <f>D1494</f>
        <v>BOA</v>
      </c>
    </row>
    <row r="1495" spans="1:15" ht="15.75" x14ac:dyDescent="0.2">
      <c r="A1495" s="44"/>
      <c r="B1495" s="80">
        <v>12510</v>
      </c>
      <c r="C1495" s="13" t="s">
        <v>666</v>
      </c>
      <c r="D1495" s="83" t="s">
        <v>121</v>
      </c>
      <c r="E1495" s="44"/>
      <c r="F1495" s="44"/>
      <c r="G1495" s="71" t="s">
        <v>138</v>
      </c>
      <c r="H1495" s="44">
        <v>12</v>
      </c>
      <c r="I1495" s="53" t="str">
        <f>IF($G1495="NC","NC",IF(OR(LEFT(E1495,2)="RP",LEFT(E1495,2)="SP"),ROUNDDOWN($G1495*1.05,0)+IF($G1495*1.05-ROUNDDOWN($G1495*1.05,0)&gt;=2/3,2/3,IF($G1495*1.05-ROUNDDOWN($G1495*1.05,0)&gt;=1/3,1/3,0)),ROUNDDOWN($G1495*1.05,0)))</f>
        <v>NC</v>
      </c>
      <c r="J1495" s="44"/>
      <c r="K1495" s="44"/>
      <c r="L1495" s="44"/>
      <c r="O1495" s="46" t="str">
        <f>D1497</f>
        <v>LAA</v>
      </c>
    </row>
    <row r="1496" spans="1:15" ht="15.75" x14ac:dyDescent="0.2">
      <c r="A1496" s="44"/>
      <c r="B1496" s="80">
        <v>12784</v>
      </c>
      <c r="C1496" s="13" t="s">
        <v>677</v>
      </c>
      <c r="D1496" s="83" t="s">
        <v>23</v>
      </c>
      <c r="E1496" s="44"/>
      <c r="F1496" s="44"/>
      <c r="G1496" s="71" t="s">
        <v>138</v>
      </c>
      <c r="H1496" s="44">
        <v>12</v>
      </c>
      <c r="I1496" s="53" t="str">
        <f>IF($G1496="NC","NC",IF(OR(LEFT(E1496,2)="RP",LEFT(E1496,2)="SP"),ROUNDDOWN($G1496*1.05,0)+IF($G1496*1.05-ROUNDDOWN($G1496*1.05,0)&gt;=2/3,2/3,IF($G1496*1.05-ROUNDDOWN($G1496*1.05,0)&gt;=1/3,1/3,0)),ROUNDDOWN($G1496*1.05,0)))</f>
        <v>NC</v>
      </c>
      <c r="J1496" s="44"/>
      <c r="K1496" s="44"/>
      <c r="L1496" s="44"/>
      <c r="O1496" s="46" t="str">
        <f>D1498</f>
        <v>WAN</v>
      </c>
    </row>
    <row r="1497" spans="1:15" ht="15.75" x14ac:dyDescent="0.2">
      <c r="A1497" s="55"/>
      <c r="B1497" s="80">
        <v>12861</v>
      </c>
      <c r="C1497" s="13" t="s">
        <v>684</v>
      </c>
      <c r="D1497" s="83" t="s">
        <v>7</v>
      </c>
      <c r="E1497" s="44"/>
      <c r="F1497" s="44"/>
      <c r="G1497" s="71" t="s">
        <v>138</v>
      </c>
      <c r="H1497" s="44">
        <v>12</v>
      </c>
      <c r="I1497" s="53" t="str">
        <f>IF($G1497="NC","NC",IF(OR(LEFT(E1497,2)="RP",LEFT(E1497,2)="SP"),ROUNDDOWN($G1497*1.05,0)+IF($G1497*1.05-ROUNDDOWN($G1497*1.05,0)&gt;=2/3,2/3,IF($G1497*1.05-ROUNDDOWN($G1497*1.05,0)&gt;=1/3,1/3,0)),ROUNDDOWN($G1497*1.05,0)))</f>
        <v>NC</v>
      </c>
      <c r="J1497" s="44"/>
      <c r="K1497" s="44"/>
      <c r="L1497" s="44"/>
      <c r="O1497" s="46" t="str">
        <f>D1499</f>
        <v>OAA</v>
      </c>
    </row>
    <row r="1498" spans="1:15" ht="15.75" x14ac:dyDescent="0.2">
      <c r="A1498" s="55"/>
      <c r="B1498" s="80">
        <v>13133</v>
      </c>
      <c r="C1498" s="13" t="s">
        <v>697</v>
      </c>
      <c r="D1498" s="83" t="s">
        <v>14</v>
      </c>
      <c r="E1498" s="44"/>
      <c r="F1498" s="44"/>
      <c r="G1498" s="71" t="s">
        <v>138</v>
      </c>
      <c r="H1498" s="44">
        <v>12</v>
      </c>
      <c r="I1498" s="53" t="str">
        <f>IF($G1498="NC","NC",IF(OR(LEFT(E1498,2)="RP",LEFT(E1498,2)="SP"),ROUNDDOWN($G1498*1.05,0)+IF($G1498*1.05-ROUNDDOWN($G1498*1.05,0)&gt;=2/3,2/3,IF($G1498*1.05-ROUNDDOWN($G1498*1.05,0)&gt;=1/3,1/3,0)),ROUNDDOWN($G1498*1.05,0)))</f>
        <v>NC</v>
      </c>
      <c r="J1498" s="44"/>
      <c r="K1498" s="44"/>
      <c r="L1498" s="44"/>
      <c r="O1498" s="46" t="str">
        <f>D1500</f>
        <v>ARN</v>
      </c>
    </row>
    <row r="1499" spans="1:15" ht="15.75" x14ac:dyDescent="0.2">
      <c r="A1499" s="55"/>
      <c r="B1499" s="80">
        <v>13273</v>
      </c>
      <c r="C1499" s="13" t="s">
        <v>704</v>
      </c>
      <c r="D1499" s="83" t="s">
        <v>69</v>
      </c>
      <c r="E1499" s="44"/>
      <c r="F1499" s="44"/>
      <c r="G1499" s="71" t="s">
        <v>138</v>
      </c>
      <c r="H1499" s="44">
        <v>12</v>
      </c>
      <c r="I1499" s="53" t="str">
        <f>IF($G1499="NC","NC",IF(OR(LEFT(E1499,2)="RP",LEFT(E1499,2)="SP"),ROUNDDOWN($G1499*1.05,0)+IF($G1499*1.05-ROUNDDOWN($G1499*1.05,0)&gt;=2/3,2/3,IF($G1499*1.05-ROUNDDOWN($G1499*1.05,0)&gt;=1/3,1/3,0)),ROUNDDOWN($G1499*1.05,0)))</f>
        <v>NC</v>
      </c>
      <c r="J1499" s="44"/>
      <c r="K1499" s="44"/>
      <c r="L1499" s="44"/>
      <c r="O1499" s="46" t="e">
        <f>#REF!</f>
        <v>#REF!</v>
      </c>
    </row>
    <row r="1500" spans="1:15" ht="15.75" x14ac:dyDescent="0.2">
      <c r="A1500" s="44"/>
      <c r="B1500" s="80">
        <v>13394</v>
      </c>
      <c r="C1500" s="13" t="s">
        <v>713</v>
      </c>
      <c r="D1500" s="83" t="s">
        <v>65</v>
      </c>
      <c r="E1500" s="44"/>
      <c r="F1500" s="44"/>
      <c r="G1500" s="71" t="s">
        <v>138</v>
      </c>
      <c r="H1500" s="44">
        <v>12</v>
      </c>
      <c r="I1500" s="53" t="str">
        <f>IF($G1500="NC","NC",IF(OR(LEFT(E1500,2)="RP",LEFT(E1500,2)="SP"),ROUNDDOWN($G1500*1.05,0)+IF($G1500*1.05-ROUNDDOWN($G1500*1.05,0)&gt;=2/3,2/3,IF($G1500*1.05-ROUNDDOWN($G1500*1.05,0)&gt;=1/3,1/3,0)),ROUNDDOWN($G1500*1.05,0)))</f>
        <v>NC</v>
      </c>
      <c r="J1500" s="44"/>
      <c r="K1500" s="44"/>
      <c r="L1500" s="44"/>
      <c r="O1500" s="46" t="str">
        <f>D1502</f>
        <v>OAA</v>
      </c>
    </row>
    <row r="1501" spans="1:15" ht="15.75" x14ac:dyDescent="0.2">
      <c r="A1501" s="44"/>
      <c r="B1501" s="80">
        <v>13767</v>
      </c>
      <c r="C1501" s="13" t="s">
        <v>740</v>
      </c>
      <c r="D1501" s="83" t="s">
        <v>18</v>
      </c>
      <c r="E1501" s="44"/>
      <c r="F1501" s="44"/>
      <c r="G1501" s="71" t="s">
        <v>138</v>
      </c>
      <c r="H1501" s="44">
        <v>12</v>
      </c>
      <c r="I1501" s="53" t="str">
        <f>IF($G1501="NC","NC",IF(OR(LEFT(E1501,2)="RP",LEFT(E1501,2)="SP"),ROUNDDOWN($G1501*1.05,0)+IF($G1501*1.05-ROUNDDOWN($G1501*1.05,0)&gt;=2/3,2/3,IF($G1501*1.05-ROUNDDOWN($G1501*1.05,0)&gt;=1/3,1/3,0)),ROUNDDOWN($G1501*1.05,0)))</f>
        <v>NC</v>
      </c>
      <c r="J1501" s="44"/>
      <c r="K1501" s="44"/>
      <c r="L1501" s="44"/>
      <c r="O1501" s="46" t="str">
        <f>D1503</f>
        <v>WAN</v>
      </c>
    </row>
    <row r="1502" spans="1:15" ht="15.75" x14ac:dyDescent="0.2">
      <c r="A1502" s="55"/>
      <c r="B1502" s="80">
        <v>13801</v>
      </c>
      <c r="C1502" s="13" t="s">
        <v>745</v>
      </c>
      <c r="D1502" s="83" t="s">
        <v>69</v>
      </c>
      <c r="E1502" s="44"/>
      <c r="F1502" s="44"/>
      <c r="G1502" s="71" t="s">
        <v>138</v>
      </c>
      <c r="H1502" s="44">
        <v>12</v>
      </c>
      <c r="I1502" s="53" t="str">
        <f>IF($G1502="NC","NC",IF(OR(LEFT(E1502,2)="RP",LEFT(E1502,2)="SP"),ROUNDDOWN($G1502*1.05,0)+IF($G1502*1.05-ROUNDDOWN($G1502*1.05,0)&gt;=2/3,2/3,IF($G1502*1.05-ROUNDDOWN($G1502*1.05,0)&gt;=1/3,1/3,0)),ROUNDDOWN($G1502*1.05,0)))</f>
        <v>NC</v>
      </c>
      <c r="J1502" s="44"/>
      <c r="K1502" s="44"/>
      <c r="L1502" s="44"/>
      <c r="O1502" s="46" t="str">
        <f>D1504</f>
        <v>SEA</v>
      </c>
    </row>
    <row r="1503" spans="1:15" ht="15.75" x14ac:dyDescent="0.2">
      <c r="A1503" s="55"/>
      <c r="B1503" s="80">
        <v>14128</v>
      </c>
      <c r="C1503" s="13" t="s">
        <v>755</v>
      </c>
      <c r="D1503" s="83" t="s">
        <v>14</v>
      </c>
      <c r="E1503" s="44"/>
      <c r="F1503" s="44"/>
      <c r="G1503" s="71" t="s">
        <v>138</v>
      </c>
      <c r="H1503" s="44">
        <v>12</v>
      </c>
      <c r="I1503" s="53" t="str">
        <f>IF($G1503="NC","NC",IF(OR(LEFT(E1503,2)="RP",LEFT(E1503,2)="SP"),ROUNDDOWN($G1503*1.05,0)+IF($G1503*1.05-ROUNDDOWN($G1503*1.05,0)&gt;=2/3,2/3,IF($G1503*1.05-ROUNDDOWN($G1503*1.05,0)&gt;=1/3,1/3,0)),ROUNDDOWN($G1503*1.05,0)))</f>
        <v>NC</v>
      </c>
      <c r="J1503" s="44"/>
      <c r="K1503" s="44"/>
      <c r="L1503" s="44"/>
      <c r="O1503" s="46" t="str">
        <f>D1505</f>
        <v>CON</v>
      </c>
    </row>
    <row r="1504" spans="1:15" ht="15.75" x14ac:dyDescent="0.2">
      <c r="A1504" s="44"/>
      <c r="B1504" s="80">
        <v>14274</v>
      </c>
      <c r="C1504" s="13" t="s">
        <v>761</v>
      </c>
      <c r="D1504" s="83" t="s">
        <v>18</v>
      </c>
      <c r="E1504" s="44"/>
      <c r="F1504" s="44"/>
      <c r="G1504" s="71" t="s">
        <v>138</v>
      </c>
      <c r="H1504" s="44">
        <v>12</v>
      </c>
      <c r="I1504" s="53" t="str">
        <f>IF($G1504="NC","NC",IF(OR(LEFT(E1504,2)="RP",LEFT(E1504,2)="SP"),ROUNDDOWN($G1504*1.05,0)+IF($G1504*1.05-ROUNDDOWN($G1504*1.05,0)&gt;=2/3,2/3,IF($G1504*1.05-ROUNDDOWN($G1504*1.05,0)&gt;=1/3,1/3,0)),ROUNDDOWN($G1504*1.05,0)))</f>
        <v>NC</v>
      </c>
      <c r="J1504" s="44"/>
      <c r="K1504" s="44"/>
      <c r="L1504" s="44"/>
      <c r="O1504" s="46" t="str">
        <f>D1506</f>
        <v>WAN</v>
      </c>
    </row>
    <row r="1505" spans="1:15" ht="15.75" x14ac:dyDescent="0.2">
      <c r="A1505" s="44"/>
      <c r="B1505" s="80">
        <v>14361</v>
      </c>
      <c r="C1505" s="13" t="s">
        <v>766</v>
      </c>
      <c r="D1505" s="83" t="s">
        <v>64</v>
      </c>
      <c r="E1505" s="44"/>
      <c r="F1505" s="44"/>
      <c r="G1505" s="71" t="s">
        <v>138</v>
      </c>
      <c r="H1505" s="44">
        <v>12</v>
      </c>
      <c r="I1505" s="53" t="str">
        <f>IF($G1505="NC","NC",IF(OR(LEFT(E1505,2)="RP",LEFT(E1505,2)="SP"),ROUNDDOWN($G1505*1.05,0)+IF($G1505*1.05-ROUNDDOWN($G1505*1.05,0)&gt;=2/3,2/3,IF($G1505*1.05-ROUNDDOWN($G1505*1.05,0)&gt;=1/3,1/3,0)),ROUNDDOWN($G1505*1.05,0)))</f>
        <v>NC</v>
      </c>
      <c r="J1505" s="44"/>
      <c r="K1505" s="44"/>
      <c r="L1505" s="44"/>
      <c r="O1505" s="46" t="str">
        <f>D1507</f>
        <v>PHN</v>
      </c>
    </row>
    <row r="1506" spans="1:15" ht="15.75" x14ac:dyDescent="0.2">
      <c r="A1506" s="55"/>
      <c r="B1506" s="55">
        <v>14387</v>
      </c>
      <c r="C1506" s="13" t="s">
        <v>768</v>
      </c>
      <c r="D1506" s="83" t="s">
        <v>14</v>
      </c>
      <c r="E1506" s="44"/>
      <c r="F1506" s="44"/>
      <c r="G1506" s="71" t="s">
        <v>138</v>
      </c>
      <c r="H1506" s="44">
        <v>12</v>
      </c>
      <c r="I1506" s="53" t="str">
        <f>IF($G1506="NC","NC",IF(OR(LEFT(E1506,2)="RP",LEFT(E1506,2)="SP"),ROUNDDOWN($G1506*1.05,0)+IF($G1506*1.05-ROUNDDOWN($G1506*1.05,0)&gt;=2/3,2/3,IF($G1506*1.05-ROUNDDOWN($G1506*1.05,0)&gt;=1/3,1/3,0)),ROUNDDOWN($G1506*1.05,0)))</f>
        <v>NC</v>
      </c>
      <c r="J1506" s="44"/>
      <c r="K1506" s="44"/>
      <c r="L1506" s="44"/>
      <c r="O1506" s="46" t="str">
        <f>D1506</f>
        <v>WAN</v>
      </c>
    </row>
    <row r="1507" spans="1:15" ht="15.75" x14ac:dyDescent="0.2">
      <c r="A1507" s="55"/>
      <c r="B1507" s="55">
        <v>14477</v>
      </c>
      <c r="C1507" s="13" t="s">
        <v>769</v>
      </c>
      <c r="D1507" s="83" t="s">
        <v>122</v>
      </c>
      <c r="E1507" s="44"/>
      <c r="F1507" s="44"/>
      <c r="G1507" s="71" t="s">
        <v>138</v>
      </c>
      <c r="H1507" s="44">
        <v>12</v>
      </c>
      <c r="I1507" s="53" t="str">
        <f>IF($G1507="NC","NC",IF(OR(LEFT(E1507,2)="RP",LEFT(E1507,2)="SP"),ROUNDDOWN($G1507*1.05,0)+IF($G1507*1.05-ROUNDDOWN($G1507*1.05,0)&gt;=2/3,2/3,IF($G1507*1.05-ROUNDDOWN($G1507*1.05,0)&gt;=1/3,1/3,0)),ROUNDDOWN($G1507*1.05,0)))</f>
        <v>NC</v>
      </c>
      <c r="J1507" s="44"/>
      <c r="K1507" s="44"/>
      <c r="L1507" s="44"/>
      <c r="O1507" s="46" t="str">
        <f>D1507</f>
        <v>PHN</v>
      </c>
    </row>
    <row r="1508" spans="1:15" ht="15.75" x14ac:dyDescent="0.2">
      <c r="A1508" s="44"/>
      <c r="B1508" s="80">
        <v>14814</v>
      </c>
      <c r="C1508" s="13" t="s">
        <v>781</v>
      </c>
      <c r="D1508" s="83" t="s">
        <v>71</v>
      </c>
      <c r="E1508" s="44"/>
      <c r="F1508" s="44"/>
      <c r="G1508" s="71" t="s">
        <v>138</v>
      </c>
      <c r="H1508" s="44">
        <v>12</v>
      </c>
      <c r="I1508" s="53" t="str">
        <f>IF($G1508="NC","NC",IF(OR(LEFT(E1508,2)="RP",LEFT(E1508,2)="SP"),ROUNDDOWN($G1508*1.05,0)+IF($G1508*1.05-ROUNDDOWN($G1508*1.05,0)&gt;=2/3,2/3,IF($G1508*1.05-ROUNDDOWN($G1508*1.05,0)&gt;=1/3,1/3,0)),ROUNDDOWN($G1508*1.05,0)))</f>
        <v>NC</v>
      </c>
      <c r="J1508" s="44"/>
      <c r="K1508" s="44"/>
      <c r="L1508" s="44"/>
      <c r="O1508" s="46" t="str">
        <f>D1510</f>
        <v>SLN</v>
      </c>
    </row>
    <row r="1509" spans="1:15" ht="15.75" x14ac:dyDescent="0.2">
      <c r="A1509" s="55"/>
      <c r="B1509" s="80">
        <v>14975</v>
      </c>
      <c r="C1509" s="13" t="s">
        <v>789</v>
      </c>
      <c r="D1509" s="83" t="s">
        <v>63</v>
      </c>
      <c r="E1509" s="44"/>
      <c r="F1509" s="44"/>
      <c r="G1509" s="71" t="s">
        <v>138</v>
      </c>
      <c r="H1509" s="44">
        <v>12</v>
      </c>
      <c r="I1509" s="53" t="str">
        <f>IF($G1509="NC","NC",IF(OR(LEFT(E1509,2)="RP",LEFT(E1509,2)="SP"),ROUNDDOWN($G1509*1.05,0)+IF($G1509*1.05-ROUNDDOWN($G1509*1.05,0)&gt;=2/3,2/3,IF($G1509*1.05-ROUNDDOWN($G1509*1.05,0)&gt;=1/3,1/3,0)),ROUNDDOWN($G1509*1.05,0)))</f>
        <v>NC</v>
      </c>
      <c r="J1509" s="44"/>
      <c r="K1509" s="44"/>
      <c r="L1509" s="44"/>
      <c r="O1509" s="46" t="str">
        <f>D1511</f>
        <v>SEA</v>
      </c>
    </row>
    <row r="1510" spans="1:15" ht="15.75" x14ac:dyDescent="0.2">
      <c r="A1510" s="55"/>
      <c r="B1510" s="80">
        <v>14986</v>
      </c>
      <c r="C1510" s="13" t="s">
        <v>790</v>
      </c>
      <c r="D1510" s="83" t="s">
        <v>19</v>
      </c>
      <c r="E1510" s="44"/>
      <c r="F1510" s="44"/>
      <c r="G1510" s="71" t="s">
        <v>138</v>
      </c>
      <c r="H1510" s="44">
        <v>12</v>
      </c>
      <c r="I1510" s="53" t="str">
        <f>IF($G1510="NC","NC",IF(OR(LEFT(E1510,2)="RP",LEFT(E1510,2)="SP"),ROUNDDOWN($G1510*1.05,0)+IF($G1510*1.05-ROUNDDOWN($G1510*1.05,0)&gt;=2/3,2/3,IF($G1510*1.05-ROUNDDOWN($G1510*1.05,0)&gt;=1/3,1/3,0)),ROUNDDOWN($G1510*1.05,0)))</f>
        <v>NC</v>
      </c>
      <c r="J1510" s="44"/>
      <c r="K1510" s="44"/>
      <c r="L1510" s="44"/>
      <c r="O1510" s="46" t="str">
        <f>D1512</f>
        <v>ATN</v>
      </c>
    </row>
    <row r="1511" spans="1:15" ht="15.75" x14ac:dyDescent="0.2">
      <c r="A1511" s="44"/>
      <c r="B1511" s="80">
        <v>15047</v>
      </c>
      <c r="C1511" s="13" t="s">
        <v>796</v>
      </c>
      <c r="D1511" s="83" t="s">
        <v>18</v>
      </c>
      <c r="E1511" s="44"/>
      <c r="F1511" s="44"/>
      <c r="G1511" s="71" t="s">
        <v>138</v>
      </c>
      <c r="H1511" s="44">
        <v>12</v>
      </c>
      <c r="I1511" s="53" t="str">
        <f>IF($G1511="NC","NC",IF(OR(LEFT(E1511,2)="RP",LEFT(E1511,2)="SP"),ROUNDDOWN($G1511*1.05,0)+IF($G1511*1.05-ROUNDDOWN($G1511*1.05,0)&gt;=2/3,2/3,IF($G1511*1.05-ROUNDDOWN($G1511*1.05,0)&gt;=1/3,1/3,0)),ROUNDDOWN($G1511*1.05,0)))</f>
        <v>NC</v>
      </c>
      <c r="J1511" s="44"/>
      <c r="K1511" s="44"/>
      <c r="L1511" s="44"/>
      <c r="O1511" s="46" t="str">
        <f>D1513</f>
        <v>CHA</v>
      </c>
    </row>
    <row r="1512" spans="1:15" ht="15.75" x14ac:dyDescent="0.2">
      <c r="A1512" s="55"/>
      <c r="B1512" s="80">
        <v>15761</v>
      </c>
      <c r="C1512" s="13" t="s">
        <v>835</v>
      </c>
      <c r="D1512" s="83" t="s">
        <v>17</v>
      </c>
      <c r="E1512" s="44"/>
      <c r="F1512" s="44"/>
      <c r="G1512" s="71" t="s">
        <v>138</v>
      </c>
      <c r="H1512" s="44">
        <v>12</v>
      </c>
      <c r="I1512" s="53" t="str">
        <f>IF($G1512="NC","NC",IF(OR(LEFT(E1512,2)="RP",LEFT(E1512,2)="SP"),ROUNDDOWN($G1512*1.05,0)+IF($G1512*1.05-ROUNDDOWN($G1512*1.05,0)&gt;=2/3,2/3,IF($G1512*1.05-ROUNDDOWN($G1512*1.05,0)&gt;=1/3,1/3,0)),ROUNDDOWN($G1512*1.05,0)))</f>
        <v>NC</v>
      </c>
      <c r="J1512" s="44"/>
      <c r="K1512" s="44"/>
      <c r="L1512" s="44"/>
      <c r="O1512" s="46" t="str">
        <f>D1514</f>
        <v>BAA</v>
      </c>
    </row>
    <row r="1513" spans="1:15" ht="15.75" x14ac:dyDescent="0.2">
      <c r="A1513" s="55"/>
      <c r="B1513" s="80">
        <v>16201</v>
      </c>
      <c r="C1513" s="13" t="s">
        <v>856</v>
      </c>
      <c r="D1513" s="83" t="s">
        <v>63</v>
      </c>
      <c r="E1513" s="44"/>
      <c r="F1513" s="44"/>
      <c r="G1513" s="71" t="s">
        <v>138</v>
      </c>
      <c r="H1513" s="44">
        <v>12</v>
      </c>
      <c r="I1513" s="53" t="str">
        <f>IF($G1513="NC","NC",IF(OR(LEFT(E1513,2)="RP",LEFT(E1513,2)="SP"),ROUNDDOWN($G1513*1.05,0)+IF($G1513*1.05-ROUNDDOWN($G1513*1.05,0)&gt;=2/3,2/3,IF($G1513*1.05-ROUNDDOWN($G1513*1.05,0)&gt;=1/3,1/3,0)),ROUNDDOWN($G1513*1.05,0)))</f>
        <v>NC</v>
      </c>
      <c r="J1513" s="44"/>
      <c r="K1513" s="44"/>
      <c r="L1513" s="44"/>
      <c r="O1513" s="46" t="str">
        <f>D1515</f>
        <v>MMN</v>
      </c>
    </row>
    <row r="1514" spans="1:15" ht="15.75" x14ac:dyDescent="0.2">
      <c r="A1514" s="44"/>
      <c r="B1514" s="80">
        <v>16269</v>
      </c>
      <c r="C1514" s="13" t="s">
        <v>862</v>
      </c>
      <c r="D1514" s="83" t="s">
        <v>23</v>
      </c>
      <c r="E1514" s="44"/>
      <c r="F1514" s="44"/>
      <c r="G1514" s="71" t="s">
        <v>138</v>
      </c>
      <c r="H1514" s="44">
        <v>12</v>
      </c>
      <c r="I1514" s="53" t="str">
        <f>IF($G1514="NC","NC",IF(OR(LEFT(E1514,2)="RP",LEFT(E1514,2)="SP"),ROUNDDOWN($G1514*1.05,0)+IF($G1514*1.05-ROUNDDOWN($G1514*1.05,0)&gt;=2/3,2/3,IF($G1514*1.05-ROUNDDOWN($G1514*1.05,0)&gt;=1/3,1/3,0)),ROUNDDOWN($G1514*1.05,0)))</f>
        <v>NC</v>
      </c>
      <c r="J1514" s="44"/>
      <c r="K1514" s="44"/>
      <c r="L1514" s="44"/>
      <c r="O1514" s="46" t="str">
        <f>D1516</f>
        <v>LAN</v>
      </c>
    </row>
    <row r="1515" spans="1:15" ht="15.75" x14ac:dyDescent="0.2">
      <c r="A1515" s="44"/>
      <c r="B1515" s="80">
        <v>16337</v>
      </c>
      <c r="C1515" s="13" t="s">
        <v>864</v>
      </c>
      <c r="D1515" s="83" t="s">
        <v>140</v>
      </c>
      <c r="E1515" s="44"/>
      <c r="F1515" s="44"/>
      <c r="G1515" s="71" t="s">
        <v>138</v>
      </c>
      <c r="H1515" s="44">
        <v>12</v>
      </c>
      <c r="I1515" s="53" t="str">
        <f>IF($G1515="NC","NC",IF(OR(LEFT(E1515,2)="RP",LEFT(E1515,2)="SP"),ROUNDDOWN($G1515*1.05,0)+IF($G1515*1.05-ROUNDDOWN($G1515*1.05,0)&gt;=2/3,2/3,IF($G1515*1.05-ROUNDDOWN($G1515*1.05,0)&gt;=1/3,1/3,0)),ROUNDDOWN($G1515*1.05,0)))</f>
        <v>NC</v>
      </c>
      <c r="J1515" s="44"/>
      <c r="K1515" s="44"/>
      <c r="L1515" s="44"/>
      <c r="O1515" s="46" t="str">
        <f>D1517</f>
        <v>ARN</v>
      </c>
    </row>
    <row r="1516" spans="1:15" ht="15.75" x14ac:dyDescent="0.2">
      <c r="A1516" s="55"/>
      <c r="B1516" s="80">
        <v>16466</v>
      </c>
      <c r="C1516" s="13" t="s">
        <v>876</v>
      </c>
      <c r="D1516" s="83" t="s">
        <v>70</v>
      </c>
      <c r="E1516" s="44"/>
      <c r="F1516" s="44"/>
      <c r="G1516" s="71" t="s">
        <v>138</v>
      </c>
      <c r="H1516" s="44">
        <v>12</v>
      </c>
      <c r="I1516" s="53" t="str">
        <f>IF($G1516="NC","NC",IF(OR(LEFT(E1516,2)="RP",LEFT(E1516,2)="SP"),ROUNDDOWN($G1516*1.05,0)+IF($G1516*1.05-ROUNDDOWN($G1516*1.05,0)&gt;=2/3,2/3,IF($G1516*1.05-ROUNDDOWN($G1516*1.05,0)&gt;=1/3,1/3,0)),ROUNDDOWN($G1516*1.05,0)))</f>
        <v>NC</v>
      </c>
      <c r="J1516" s="44"/>
      <c r="K1516" s="44"/>
      <c r="L1516" s="44"/>
      <c r="O1516" s="46" t="str">
        <f>D1518</f>
        <v>BAA</v>
      </c>
    </row>
    <row r="1517" spans="1:15" ht="15.75" x14ac:dyDescent="0.2">
      <c r="A1517" s="44"/>
      <c r="B1517" s="80">
        <v>16511</v>
      </c>
      <c r="C1517" s="13" t="s">
        <v>882</v>
      </c>
      <c r="D1517" s="83" t="s">
        <v>65</v>
      </c>
      <c r="E1517" s="44"/>
      <c r="F1517" s="44"/>
      <c r="G1517" s="71" t="s">
        <v>138</v>
      </c>
      <c r="H1517" s="44">
        <v>12</v>
      </c>
      <c r="I1517" s="53" t="str">
        <f>IF($G1517="NC","NC",IF(OR(LEFT(E1517,2)="RP",LEFT(E1517,2)="SP"),ROUNDDOWN($G1517*1.05,0)+IF($G1517*1.05-ROUNDDOWN($G1517*1.05,0)&gt;=2/3,2/3,IF($G1517*1.05-ROUNDDOWN($G1517*1.05,0)&gt;=1/3,1/3,0)),ROUNDDOWN($G1517*1.05,0)))</f>
        <v>NC</v>
      </c>
      <c r="J1517" s="44"/>
      <c r="K1517" s="44"/>
      <c r="L1517" s="44"/>
      <c r="O1517" s="46" t="str">
        <f>D1519</f>
        <v>NYN</v>
      </c>
    </row>
    <row r="1518" spans="1:15" ht="15.75" x14ac:dyDescent="0.2">
      <c r="A1518" s="55"/>
      <c r="B1518" s="80">
        <v>17484</v>
      </c>
      <c r="C1518" s="13" t="s">
        <v>939</v>
      </c>
      <c r="D1518" s="83" t="s">
        <v>23</v>
      </c>
      <c r="E1518" s="44"/>
      <c r="F1518" s="44"/>
      <c r="G1518" s="71" t="s">
        <v>138</v>
      </c>
      <c r="H1518" s="44">
        <v>12</v>
      </c>
      <c r="I1518" s="53" t="str">
        <f>IF($G1518="NC","NC",IF(OR(LEFT(E1518,2)="RP",LEFT(E1518,2)="SP"),ROUNDDOWN($G1518*1.05,0)+IF($G1518*1.05-ROUNDDOWN($G1518*1.05,0)&gt;=2/3,2/3,IF($G1518*1.05-ROUNDDOWN($G1518*1.05,0)&gt;=1/3,1/3,0)),ROUNDDOWN($G1518*1.05,0)))</f>
        <v>NC</v>
      </c>
      <c r="J1518" s="44"/>
      <c r="K1518" s="44"/>
      <c r="L1518" s="44"/>
      <c r="O1518" s="46" t="str">
        <f>D1520</f>
        <v>LAA</v>
      </c>
    </row>
    <row r="1519" spans="1:15" ht="15.75" x14ac:dyDescent="0.2">
      <c r="A1519" s="44"/>
      <c r="B1519" s="80">
        <v>17766</v>
      </c>
      <c r="C1519" s="13" t="s">
        <v>961</v>
      </c>
      <c r="D1519" s="83" t="s">
        <v>22</v>
      </c>
      <c r="E1519" s="44"/>
      <c r="F1519" s="44"/>
      <c r="G1519" s="71" t="s">
        <v>138</v>
      </c>
      <c r="H1519" s="44">
        <v>12</v>
      </c>
      <c r="I1519" s="53" t="str">
        <f>IF($G1519="NC","NC",IF(OR(LEFT(E1519,2)="RP",LEFT(E1519,2)="SP"),ROUNDDOWN($G1519*1.05,0)+IF($G1519*1.05-ROUNDDOWN($G1519*1.05,0)&gt;=2/3,2/3,IF($G1519*1.05-ROUNDDOWN($G1519*1.05,0)&gt;=1/3,1/3,0)),ROUNDDOWN($G1519*1.05,0)))</f>
        <v>NC</v>
      </c>
      <c r="J1519" s="44"/>
      <c r="K1519" s="44"/>
      <c r="L1519" s="44"/>
      <c r="O1519" s="46" t="str">
        <f>D1521</f>
        <v>OAA</v>
      </c>
    </row>
    <row r="1520" spans="1:15" ht="15.75" x14ac:dyDescent="0.2">
      <c r="A1520" s="55"/>
      <c r="B1520" s="80">
        <v>17838</v>
      </c>
      <c r="C1520" s="13" t="s">
        <v>964</v>
      </c>
      <c r="D1520" s="83" t="s">
        <v>7</v>
      </c>
      <c r="E1520" s="44"/>
      <c r="F1520" s="44"/>
      <c r="G1520" s="71" t="s">
        <v>138</v>
      </c>
      <c r="H1520" s="44">
        <v>12</v>
      </c>
      <c r="I1520" s="53" t="str">
        <f>IF($G1520="NC","NC",IF(OR(LEFT(E1520,2)="RP",LEFT(E1520,2)="SP"),ROUNDDOWN($G1520*1.05,0)+IF($G1520*1.05-ROUNDDOWN($G1520*1.05,0)&gt;=2/3,2/3,IF($G1520*1.05-ROUNDDOWN($G1520*1.05,0)&gt;=1/3,1/3,0)),ROUNDDOWN($G1520*1.05,0)))</f>
        <v>NC</v>
      </c>
      <c r="J1520" s="44"/>
      <c r="K1520" s="44"/>
      <c r="L1520" s="44"/>
      <c r="O1520" s="46" t="e">
        <f>#REF!</f>
        <v>#REF!</v>
      </c>
    </row>
    <row r="1521" spans="1:15" ht="15.75" x14ac:dyDescent="0.2">
      <c r="A1521" s="55"/>
      <c r="B1521" s="80">
        <v>17893</v>
      </c>
      <c r="C1521" s="13" t="s">
        <v>969</v>
      </c>
      <c r="D1521" s="83" t="s">
        <v>69</v>
      </c>
      <c r="E1521" s="44"/>
      <c r="F1521" s="44"/>
      <c r="G1521" s="71" t="s">
        <v>138</v>
      </c>
      <c r="H1521" s="44">
        <v>12</v>
      </c>
      <c r="I1521" s="53" t="str">
        <f>IF($G1521="NC","NC",IF(OR(LEFT(E1521,2)="RP",LEFT(E1521,2)="SP"),ROUNDDOWN($G1521*1.05,0)+IF($G1521*1.05-ROUNDDOWN($G1521*1.05,0)&gt;=2/3,2/3,IF($G1521*1.05-ROUNDDOWN($G1521*1.05,0)&gt;=1/3,1/3,0)),ROUNDDOWN($G1521*1.05,0)))</f>
        <v>NC</v>
      </c>
      <c r="J1521" s="44"/>
      <c r="K1521" s="44"/>
      <c r="L1521" s="44"/>
      <c r="O1521" s="46" t="str">
        <f>D1523</f>
        <v>WAN</v>
      </c>
    </row>
    <row r="1522" spans="1:15" ht="15.75" x14ac:dyDescent="0.2">
      <c r="A1522" s="55"/>
      <c r="B1522" s="80">
        <v>17969</v>
      </c>
      <c r="C1522" s="13" t="s">
        <v>979</v>
      </c>
      <c r="D1522" s="83" t="s">
        <v>64</v>
      </c>
      <c r="E1522" s="44"/>
      <c r="F1522" s="44"/>
      <c r="G1522" s="71" t="s">
        <v>138</v>
      </c>
      <c r="H1522" s="44">
        <v>12</v>
      </c>
      <c r="I1522" s="53" t="str">
        <f>IF($G1522="NC","NC",IF(OR(LEFT(E1522,2)="RP",LEFT(E1522,2)="SP"),ROUNDDOWN($G1522*1.05,0)+IF($G1522*1.05-ROUNDDOWN($G1522*1.05,0)&gt;=2/3,2/3,IF($G1522*1.05-ROUNDDOWN($G1522*1.05,0)&gt;=1/3,1/3,0)),ROUNDDOWN($G1522*1.05,0)))</f>
        <v>NC</v>
      </c>
      <c r="J1522" s="44"/>
      <c r="K1522" s="44"/>
      <c r="L1522" s="44"/>
      <c r="O1522" s="46" t="str">
        <f>D1524</f>
        <v>CLA</v>
      </c>
    </row>
    <row r="1523" spans="1:15" ht="15.75" x14ac:dyDescent="0.2">
      <c r="A1523" s="55"/>
      <c r="B1523" s="80">
        <v>18400</v>
      </c>
      <c r="C1523" s="13" t="s">
        <v>1012</v>
      </c>
      <c r="D1523" s="83" t="s">
        <v>14</v>
      </c>
      <c r="E1523" s="44"/>
      <c r="F1523" s="44"/>
      <c r="G1523" s="71" t="s">
        <v>138</v>
      </c>
      <c r="H1523" s="44">
        <v>12</v>
      </c>
      <c r="I1523" s="53" t="str">
        <f>IF($G1523="NC","NC",IF(OR(LEFT(E1523,2)="RP",LEFT(E1523,2)="SP"),ROUNDDOWN($G1523*1.05,0)+IF($G1523*1.05-ROUNDDOWN($G1523*1.05,0)&gt;=2/3,2/3,IF($G1523*1.05-ROUNDDOWN($G1523*1.05,0)&gt;=1/3,1/3,0)),ROUNDDOWN($G1523*1.05,0)))</f>
        <v>NC</v>
      </c>
      <c r="J1523" s="44"/>
      <c r="K1523" s="44"/>
      <c r="L1523" s="44"/>
      <c r="O1523" s="46" t="str">
        <f>D1525</f>
        <v>CON</v>
      </c>
    </row>
    <row r="1524" spans="1:15" ht="15.75" x14ac:dyDescent="0.2">
      <c r="A1524" s="55"/>
      <c r="B1524" s="80">
        <v>18864</v>
      </c>
      <c r="C1524" s="13" t="s">
        <v>1034</v>
      </c>
      <c r="D1524" s="83" t="s">
        <v>124</v>
      </c>
      <c r="E1524" s="44"/>
      <c r="F1524" s="44"/>
      <c r="G1524" s="71" t="s">
        <v>138</v>
      </c>
      <c r="H1524" s="44">
        <v>12</v>
      </c>
      <c r="I1524" s="53" t="str">
        <f>IF($G1524="NC","NC",IF(OR(LEFT(E1524,2)="RP",LEFT(E1524,2)="SP"),ROUNDDOWN($G1524*1.05,0)+IF($G1524*1.05-ROUNDDOWN($G1524*1.05,0)&gt;=2/3,2/3,IF($G1524*1.05-ROUNDDOWN($G1524*1.05,0)&gt;=1/3,1/3,0)),ROUNDDOWN($G1524*1.05,0)))</f>
        <v>NC</v>
      </c>
      <c r="J1524" s="44"/>
      <c r="K1524" s="44"/>
      <c r="L1524" s="44"/>
      <c r="O1524" s="46" t="str">
        <f>D1526</f>
        <v>MNA</v>
      </c>
    </row>
    <row r="1525" spans="1:15" ht="15.75" x14ac:dyDescent="0.2">
      <c r="A1525" s="55"/>
      <c r="B1525" s="80">
        <v>19206</v>
      </c>
      <c r="C1525" s="13" t="s">
        <v>1043</v>
      </c>
      <c r="D1525" s="83" t="s">
        <v>64</v>
      </c>
      <c r="E1525" s="44"/>
      <c r="F1525" s="44"/>
      <c r="G1525" s="71" t="s">
        <v>138</v>
      </c>
      <c r="H1525" s="44">
        <v>12</v>
      </c>
      <c r="I1525" s="53" t="str">
        <f>IF($G1525="NC","NC",IF(OR(LEFT(E1525,2)="RP",LEFT(E1525,2)="SP"),ROUNDDOWN($G1525*1.05,0)+IF($G1525*1.05-ROUNDDOWN($G1525*1.05,0)&gt;=2/3,2/3,IF($G1525*1.05-ROUNDDOWN($G1525*1.05,0)&gt;=1/3,1/3,0)),ROUNDDOWN($G1525*1.05,0)))</f>
        <v>NC</v>
      </c>
      <c r="J1525" s="44"/>
      <c r="K1525" s="44"/>
      <c r="L1525" s="44"/>
      <c r="O1525" s="46" t="str">
        <f>D1527</f>
        <v>CHA</v>
      </c>
    </row>
    <row r="1526" spans="1:15" ht="15.75" x14ac:dyDescent="0.2">
      <c r="A1526" s="44"/>
      <c r="B1526" s="80">
        <v>19244</v>
      </c>
      <c r="C1526" s="13" t="s">
        <v>1046</v>
      </c>
      <c r="D1526" s="83" t="s">
        <v>123</v>
      </c>
      <c r="E1526" s="44"/>
      <c r="F1526" s="44"/>
      <c r="G1526" s="71" t="s">
        <v>138</v>
      </c>
      <c r="H1526" s="44">
        <v>12</v>
      </c>
      <c r="I1526" s="53" t="str">
        <f>IF($G1526="NC","NC",IF(OR(LEFT(E1526,2)="RP",LEFT(E1526,2)="SP"),ROUNDDOWN($G1526*1.05,0)+IF($G1526*1.05-ROUNDDOWN($G1526*1.05,0)&gt;=2/3,2/3,IF($G1526*1.05-ROUNDDOWN($G1526*1.05,0)&gt;=1/3,1/3,0)),ROUNDDOWN($G1526*1.05,0)))</f>
        <v>NC</v>
      </c>
      <c r="J1526" s="44"/>
      <c r="K1526" s="44"/>
      <c r="L1526" s="44"/>
      <c r="O1526" s="46" t="str">
        <f>D1528</f>
        <v>LAA</v>
      </c>
    </row>
    <row r="1527" spans="1:15" ht="15.75" x14ac:dyDescent="0.2">
      <c r="A1527" s="55"/>
      <c r="B1527" s="80">
        <v>19293</v>
      </c>
      <c r="C1527" s="13" t="s">
        <v>1059</v>
      </c>
      <c r="D1527" s="83" t="s">
        <v>63</v>
      </c>
      <c r="E1527" s="44"/>
      <c r="F1527" s="44"/>
      <c r="G1527" s="71" t="s">
        <v>138</v>
      </c>
      <c r="H1527" s="44">
        <v>12</v>
      </c>
      <c r="I1527" s="53" t="str">
        <f>IF($G1527="NC","NC",IF(OR(LEFT(E1527,2)="RP",LEFT(E1527,2)="SP"),ROUNDDOWN($G1527*1.05,0)+IF($G1527*1.05-ROUNDDOWN($G1527*1.05,0)&gt;=2/3,2/3,IF($G1527*1.05-ROUNDDOWN($G1527*1.05,0)&gt;=1/3,1/3,0)),ROUNDDOWN($G1527*1.05,0)))</f>
        <v>NC</v>
      </c>
      <c r="J1527" s="44"/>
      <c r="K1527" s="44"/>
      <c r="L1527" s="44"/>
      <c r="O1527" s="46" t="str">
        <f>D1529</f>
        <v>DEA</v>
      </c>
    </row>
    <row r="1528" spans="1:15" ht="15.75" x14ac:dyDescent="0.2">
      <c r="A1528" s="55"/>
      <c r="B1528" s="80">
        <v>19447</v>
      </c>
      <c r="C1528" s="13" t="s">
        <v>1093</v>
      </c>
      <c r="D1528" s="83" t="s">
        <v>7</v>
      </c>
      <c r="E1528" s="44"/>
      <c r="F1528" s="44"/>
      <c r="G1528" s="71" t="s">
        <v>138</v>
      </c>
      <c r="H1528" s="44">
        <v>12</v>
      </c>
      <c r="I1528" s="53" t="str">
        <f>IF($G1528="NC","NC",IF(OR(LEFT(E1528,2)="RP",LEFT(E1528,2)="SP"),ROUNDDOWN($G1528*1.05,0)+IF($G1528*1.05-ROUNDDOWN($G1528*1.05,0)&gt;=2/3,2/3,IF($G1528*1.05-ROUNDDOWN($G1528*1.05,0)&gt;=1/3,1/3,0)),ROUNDDOWN($G1528*1.05,0)))</f>
        <v>NC</v>
      </c>
      <c r="J1528" s="44"/>
      <c r="K1528" s="44"/>
      <c r="L1528" s="44"/>
      <c r="O1528" s="46" t="str">
        <f>D1530</f>
        <v>MMN</v>
      </c>
    </row>
    <row r="1529" spans="1:15" ht="15.75" x14ac:dyDescent="0.2">
      <c r="A1529" s="55"/>
      <c r="B1529" s="80">
        <v>19531</v>
      </c>
      <c r="C1529" s="13" t="s">
        <v>1105</v>
      </c>
      <c r="D1529" s="83" t="s">
        <v>66</v>
      </c>
      <c r="E1529" s="44"/>
      <c r="F1529" s="44"/>
      <c r="G1529" s="71" t="s">
        <v>138</v>
      </c>
      <c r="H1529" s="44">
        <v>12</v>
      </c>
      <c r="I1529" s="53" t="str">
        <f>IF($G1529="NC","NC",IF(OR(LEFT(E1529,2)="RP",LEFT(E1529,2)="SP"),ROUNDDOWN($G1529*1.05,0)+IF($G1529*1.05-ROUNDDOWN($G1529*1.05,0)&gt;=2/3,2/3,IF($G1529*1.05-ROUNDDOWN($G1529*1.05,0)&gt;=1/3,1/3,0)),ROUNDDOWN($G1529*1.05,0)))</f>
        <v>NC</v>
      </c>
      <c r="J1529" s="44"/>
      <c r="K1529" s="44"/>
      <c r="L1529" s="44"/>
      <c r="O1529" s="46" t="str">
        <f>D1531</f>
        <v>CHN</v>
      </c>
    </row>
    <row r="1530" spans="1:15" ht="15.75" x14ac:dyDescent="0.2">
      <c r="A1530" s="55"/>
      <c r="B1530" s="80">
        <v>19680</v>
      </c>
      <c r="C1530" s="13" t="s">
        <v>1126</v>
      </c>
      <c r="D1530" s="83" t="s">
        <v>140</v>
      </c>
      <c r="E1530" s="44"/>
      <c r="F1530" s="44"/>
      <c r="G1530" s="71" t="s">
        <v>138</v>
      </c>
      <c r="H1530" s="44">
        <v>12</v>
      </c>
      <c r="I1530" s="53" t="str">
        <f>IF($G1530="NC","NC",IF(OR(LEFT(E1530,2)="RP",LEFT(E1530,2)="SP"),ROUNDDOWN($G1530*1.05,0)+IF($G1530*1.05-ROUNDDOWN($G1530*1.05,0)&gt;=2/3,2/3,IF($G1530*1.05-ROUNDDOWN($G1530*1.05,0)&gt;=1/3,1/3,0)),ROUNDDOWN($G1530*1.05,0)))</f>
        <v>NC</v>
      </c>
      <c r="J1530" s="44"/>
      <c r="K1530" s="44"/>
      <c r="L1530" s="44"/>
      <c r="O1530" s="46" t="str">
        <f>D1532</f>
        <v>DEA</v>
      </c>
    </row>
    <row r="1531" spans="1:15" ht="15.75" x14ac:dyDescent="0.2">
      <c r="A1531" s="55"/>
      <c r="B1531" s="80">
        <v>19795</v>
      </c>
      <c r="C1531" s="13" t="s">
        <v>1140</v>
      </c>
      <c r="D1531" s="83" t="s">
        <v>68</v>
      </c>
      <c r="E1531" s="44"/>
      <c r="F1531" s="44"/>
      <c r="G1531" s="71" t="s">
        <v>138</v>
      </c>
      <c r="H1531" s="44">
        <v>12</v>
      </c>
      <c r="I1531" s="53" t="str">
        <f>IF($G1531="NC","NC",IF(OR(LEFT(E1531,2)="RP",LEFT(E1531,2)="SP"),ROUNDDOWN($G1531*1.05,0)+IF($G1531*1.05-ROUNDDOWN($G1531*1.05,0)&gt;=2/3,2/3,IF($G1531*1.05-ROUNDDOWN($G1531*1.05,0)&gt;=1/3,1/3,0)),ROUNDDOWN($G1531*1.05,0)))</f>
        <v>NC</v>
      </c>
      <c r="J1531" s="44"/>
      <c r="K1531" s="44"/>
      <c r="L1531" s="44"/>
      <c r="O1531" s="46" t="str">
        <f>D1533</f>
        <v>MMN</v>
      </c>
    </row>
    <row r="1532" spans="1:15" ht="15.75" x14ac:dyDescent="0.2">
      <c r="A1532" s="55"/>
      <c r="B1532" s="80">
        <v>19874</v>
      </c>
      <c r="C1532" s="13" t="s">
        <v>1151</v>
      </c>
      <c r="D1532" s="83" t="s">
        <v>66</v>
      </c>
      <c r="E1532" s="44"/>
      <c r="F1532" s="44"/>
      <c r="G1532" s="71" t="s">
        <v>138</v>
      </c>
      <c r="H1532" s="44">
        <v>12</v>
      </c>
      <c r="I1532" s="53" t="str">
        <f>IF($G1532="NC","NC",IF(OR(LEFT(E1532,2)="RP",LEFT(E1532,2)="SP"),ROUNDDOWN($G1532*1.05,0)+IF($G1532*1.05-ROUNDDOWN($G1532*1.05,0)&gt;=2/3,2/3,IF($G1532*1.05-ROUNDDOWN($G1532*1.05,0)&gt;=1/3,1/3,0)),ROUNDDOWN($G1532*1.05,0)))</f>
        <v>NC</v>
      </c>
      <c r="J1532" s="44"/>
      <c r="K1532" s="44"/>
      <c r="L1532" s="44"/>
      <c r="O1532" s="46" t="str">
        <f>D1534</f>
        <v>SDN</v>
      </c>
    </row>
    <row r="1533" spans="1:15" ht="15.75" x14ac:dyDescent="0.2">
      <c r="A1533" s="44"/>
      <c r="B1533" s="80">
        <v>19948</v>
      </c>
      <c r="C1533" s="13" t="s">
        <v>1169</v>
      </c>
      <c r="D1533" s="83" t="s">
        <v>140</v>
      </c>
      <c r="E1533" s="44"/>
      <c r="F1533" s="44"/>
      <c r="G1533" s="71" t="s">
        <v>138</v>
      </c>
      <c r="H1533" s="44">
        <v>12</v>
      </c>
      <c r="I1533" s="53" t="str">
        <f>IF($G1533="NC","NC",IF(OR(LEFT(E1533,2)="RP",LEFT(E1533,2)="SP"),ROUNDDOWN($G1533*1.05,0)+IF($G1533*1.05-ROUNDDOWN($G1533*1.05,0)&gt;=2/3,2/3,IF($G1533*1.05-ROUNDDOWN($G1533*1.05,0)&gt;=1/3,1/3,0)),ROUNDDOWN($G1533*1.05,0)))</f>
        <v>NC</v>
      </c>
      <c r="J1533" s="44"/>
      <c r="K1533" s="44"/>
      <c r="L1533" s="44"/>
      <c r="O1533" s="46" t="str">
        <f>D1535</f>
        <v>CHN</v>
      </c>
    </row>
    <row r="1534" spans="1:15" ht="15.75" x14ac:dyDescent="0.2">
      <c r="A1534" s="44"/>
      <c r="B1534" s="80">
        <v>19964</v>
      </c>
      <c r="C1534" s="13" t="s">
        <v>1179</v>
      </c>
      <c r="D1534" s="83" t="s">
        <v>11</v>
      </c>
      <c r="E1534" s="44"/>
      <c r="F1534" s="44"/>
      <c r="G1534" s="71" t="s">
        <v>138</v>
      </c>
      <c r="H1534" s="44">
        <v>12</v>
      </c>
      <c r="I1534" s="53" t="str">
        <f>IF($G1534="NC","NC",IF(OR(LEFT(E1534,2)="RP",LEFT(E1534,2)="SP"),ROUNDDOWN($G1534*1.05,0)+IF($G1534*1.05-ROUNDDOWN($G1534*1.05,0)&gt;=2/3,2/3,IF($G1534*1.05-ROUNDDOWN($G1534*1.05,0)&gt;=1/3,1/3,0)),ROUNDDOWN($G1534*1.05,0)))</f>
        <v>NC</v>
      </c>
      <c r="J1534" s="44"/>
      <c r="K1534" s="44"/>
      <c r="L1534" s="44"/>
      <c r="O1534" s="46" t="str">
        <f>D1536</f>
        <v>OAA</v>
      </c>
    </row>
    <row r="1535" spans="1:15" ht="15.75" x14ac:dyDescent="0.2">
      <c r="A1535" s="44"/>
      <c r="B1535" s="80">
        <v>19976</v>
      </c>
      <c r="C1535" s="13" t="s">
        <v>1181</v>
      </c>
      <c r="D1535" s="83" t="s">
        <v>68</v>
      </c>
      <c r="E1535" s="44"/>
      <c r="F1535" s="44"/>
      <c r="G1535" s="71" t="s">
        <v>138</v>
      </c>
      <c r="H1535" s="44">
        <v>12</v>
      </c>
      <c r="I1535" s="53" t="str">
        <f>IF($G1535="NC","NC",IF(OR(LEFT(E1535,2)="RP",LEFT(E1535,2)="SP"),ROUNDDOWN($G1535*1.05,0)+IF($G1535*1.05-ROUNDDOWN($G1535*1.05,0)&gt;=2/3,2/3,IF($G1535*1.05-ROUNDDOWN($G1535*1.05,0)&gt;=1/3,1/3,0)),ROUNDDOWN($G1535*1.05,0)))</f>
        <v>NC</v>
      </c>
      <c r="J1535" s="44"/>
      <c r="K1535" s="44"/>
      <c r="L1535" s="44"/>
      <c r="O1535" s="46" t="str">
        <f>D1537</f>
        <v>MMN</v>
      </c>
    </row>
    <row r="1536" spans="1:15" ht="15.75" x14ac:dyDescent="0.2">
      <c r="A1536" s="55"/>
      <c r="B1536" s="80">
        <v>20167</v>
      </c>
      <c r="C1536" s="13" t="s">
        <v>1205</v>
      </c>
      <c r="D1536" s="83" t="s">
        <v>69</v>
      </c>
      <c r="E1536" s="44"/>
      <c r="F1536" s="44"/>
      <c r="G1536" s="71" t="s">
        <v>138</v>
      </c>
      <c r="H1536" s="44">
        <v>12</v>
      </c>
      <c r="I1536" s="53" t="str">
        <f>IF($G1536="NC","NC",IF(OR(LEFT(E1536,2)="RP",LEFT(E1536,2)="SP"),ROUNDDOWN($G1536*1.05,0)+IF($G1536*1.05-ROUNDDOWN($G1536*1.05,0)&gt;=2/3,2/3,IF($G1536*1.05-ROUNDDOWN($G1536*1.05,0)&gt;=1/3,1/3,0)),ROUNDDOWN($G1536*1.05,0)))</f>
        <v>NC</v>
      </c>
      <c r="J1536" s="44"/>
      <c r="K1536" s="44"/>
      <c r="L1536" s="44"/>
      <c r="O1536" s="46" t="str">
        <f>D1536</f>
        <v>OAA</v>
      </c>
    </row>
    <row r="1537" spans="1:15" ht="15.75" x14ac:dyDescent="0.2">
      <c r="A1537" s="44"/>
      <c r="B1537" s="80">
        <v>20206</v>
      </c>
      <c r="C1537" s="13" t="s">
        <v>1212</v>
      </c>
      <c r="D1537" s="83" t="s">
        <v>140</v>
      </c>
      <c r="E1537" s="44"/>
      <c r="F1537" s="44"/>
      <c r="G1537" s="71" t="s">
        <v>138</v>
      </c>
      <c r="H1537" s="44">
        <v>12</v>
      </c>
      <c r="I1537" s="53" t="str">
        <f>IF($G1537="NC","NC",IF(OR(LEFT(E1537,2)="RP",LEFT(E1537,2)="SP"),ROUNDDOWN($G1537*1.05,0)+IF($G1537*1.05-ROUNDDOWN($G1537*1.05,0)&gt;=2/3,2/3,IF($G1537*1.05-ROUNDDOWN($G1537*1.05,0)&gt;=1/3,1/3,0)),ROUNDDOWN($G1537*1.05,0)))</f>
        <v>NC</v>
      </c>
      <c r="J1537" s="44"/>
      <c r="K1537" s="44"/>
      <c r="L1537" s="44"/>
      <c r="O1537" s="46" t="str">
        <f>D1539</f>
        <v>CHN</v>
      </c>
    </row>
    <row r="1538" spans="1:15" ht="15.75" x14ac:dyDescent="0.2">
      <c r="A1538" s="55"/>
      <c r="B1538" s="80">
        <v>20369</v>
      </c>
      <c r="C1538" s="13" t="s">
        <v>1227</v>
      </c>
      <c r="D1538" s="83" t="s">
        <v>66</v>
      </c>
      <c r="E1538" s="44"/>
      <c r="F1538" s="44"/>
      <c r="G1538" s="71" t="s">
        <v>138</v>
      </c>
      <c r="H1538" s="44">
        <v>12</v>
      </c>
      <c r="I1538" s="53" t="str">
        <f>IF($G1538="NC","NC",IF(OR(LEFT(E1538,2)="RP",LEFT(E1538,2)="SP"),ROUNDDOWN($G1538*1.05,0)+IF($G1538*1.05-ROUNDDOWN($G1538*1.05,0)&gt;=2/3,2/3,IF($G1538*1.05-ROUNDDOWN($G1538*1.05,0)&gt;=1/3,1/3,0)),ROUNDDOWN($G1538*1.05,0)))</f>
        <v>NC</v>
      </c>
      <c r="J1538" s="44"/>
      <c r="K1538" s="44"/>
      <c r="L1538" s="44"/>
      <c r="O1538" s="46" t="str">
        <f>D1540</f>
        <v>BOA</v>
      </c>
    </row>
    <row r="1539" spans="1:15" ht="15.75" x14ac:dyDescent="0.2">
      <c r="A1539" s="44"/>
      <c r="B1539" s="80">
        <v>20447</v>
      </c>
      <c r="C1539" s="13" t="s">
        <v>1238</v>
      </c>
      <c r="D1539" s="83" t="s">
        <v>68</v>
      </c>
      <c r="E1539" s="44"/>
      <c r="F1539" s="44"/>
      <c r="G1539" s="71" t="s">
        <v>138</v>
      </c>
      <c r="H1539" s="44">
        <v>12</v>
      </c>
      <c r="I1539" s="53" t="str">
        <f>IF($G1539="NC","NC",IF(OR(LEFT(E1539,2)="RP",LEFT(E1539,2)="SP"),ROUNDDOWN($G1539*1.05,0)+IF($G1539*1.05-ROUNDDOWN($G1539*1.05,0)&gt;=2/3,2/3,IF($G1539*1.05-ROUNDDOWN($G1539*1.05,0)&gt;=1/3,1/3,0)),ROUNDDOWN($G1539*1.05,0)))</f>
        <v>NC</v>
      </c>
      <c r="J1539" s="44"/>
      <c r="K1539" s="44"/>
      <c r="L1539" s="44"/>
      <c r="O1539" s="46" t="str">
        <f>D1541</f>
        <v>CON</v>
      </c>
    </row>
    <row r="1540" spans="1:15" ht="15.75" x14ac:dyDescent="0.2">
      <c r="A1540" s="44"/>
      <c r="B1540" s="80">
        <v>20531</v>
      </c>
      <c r="C1540" s="13" t="s">
        <v>1247</v>
      </c>
      <c r="D1540" s="83" t="s">
        <v>25</v>
      </c>
      <c r="E1540" s="44"/>
      <c r="F1540" s="44"/>
      <c r="G1540" s="71" t="s">
        <v>138</v>
      </c>
      <c r="H1540" s="44">
        <v>12</v>
      </c>
      <c r="I1540" s="53" t="str">
        <f>IF($G1540="NC","NC",IF(OR(LEFT(E1540,2)="RP",LEFT(E1540,2)="SP"),ROUNDDOWN($G1540*1.05,0)+IF($G1540*1.05-ROUNDDOWN($G1540*1.05,0)&gt;=2/3,2/3,IF($G1540*1.05-ROUNDDOWN($G1540*1.05,0)&gt;=1/3,1/3,0)),ROUNDDOWN($G1540*1.05,0)))</f>
        <v>NC</v>
      </c>
      <c r="J1540" s="44"/>
      <c r="K1540" s="44"/>
      <c r="L1540" s="44"/>
      <c r="O1540" s="46" t="str">
        <f>D1540</f>
        <v>BOA</v>
      </c>
    </row>
    <row r="1541" spans="1:15" ht="15.75" x14ac:dyDescent="0.2">
      <c r="A1541" s="44"/>
      <c r="B1541" s="80">
        <v>20543</v>
      </c>
      <c r="C1541" s="13" t="s">
        <v>1251</v>
      </c>
      <c r="D1541" s="83" t="s">
        <v>64</v>
      </c>
      <c r="E1541" s="44"/>
      <c r="F1541" s="44"/>
      <c r="G1541" s="71" t="s">
        <v>138</v>
      </c>
      <c r="H1541" s="44">
        <v>12</v>
      </c>
      <c r="I1541" s="53" t="str">
        <f>IF($G1541="NC","NC",IF(OR(LEFT(E1541,2)="RP",LEFT(E1541,2)="SP"),ROUNDDOWN($G1541*1.05,0)+IF($G1541*1.05-ROUNDDOWN($G1541*1.05,0)&gt;=2/3,2/3,IF($G1541*1.05-ROUNDDOWN($G1541*1.05,0)&gt;=1/3,1/3,0)),ROUNDDOWN($G1541*1.05,0)))</f>
        <v>NC</v>
      </c>
      <c r="J1541" s="44"/>
      <c r="K1541" s="44"/>
      <c r="L1541" s="44"/>
      <c r="O1541" s="46" t="str">
        <f>D1543</f>
        <v>NYA</v>
      </c>
    </row>
    <row r="1542" spans="1:15" ht="15.75" x14ac:dyDescent="0.2">
      <c r="A1542" s="44"/>
      <c r="B1542" s="55">
        <v>21527</v>
      </c>
      <c r="C1542" s="13" t="s">
        <v>1307</v>
      </c>
      <c r="D1542" s="83" t="s">
        <v>24</v>
      </c>
      <c r="E1542" s="44"/>
      <c r="F1542" s="44"/>
      <c r="G1542" s="71" t="s">
        <v>138</v>
      </c>
      <c r="H1542" s="44">
        <v>12</v>
      </c>
      <c r="I1542" s="53" t="str">
        <f>IF($G1542="NC","NC",IF(OR(LEFT(E1542,2)="RP",LEFT(E1542,2)="SP"),ROUNDDOWN($G1542*1.05,0)+IF($G1542*1.05-ROUNDDOWN($G1542*1.05,0)&gt;=2/3,2/3,IF($G1542*1.05-ROUNDDOWN($G1542*1.05,0)&gt;=1/3,1/3,0)),ROUNDDOWN($G1542*1.05,0)))</f>
        <v>NC</v>
      </c>
      <c r="J1542" s="44"/>
      <c r="K1542" s="44"/>
      <c r="L1542" s="44"/>
      <c r="O1542" s="46" t="str">
        <f>D1542</f>
        <v>KCA</v>
      </c>
    </row>
    <row r="1543" spans="1:15" ht="15.75" x14ac:dyDescent="0.2">
      <c r="A1543" s="44"/>
      <c r="B1543" s="55">
        <v>21620</v>
      </c>
      <c r="C1543" s="13" t="s">
        <v>1323</v>
      </c>
      <c r="D1543" s="83" t="s">
        <v>67</v>
      </c>
      <c r="E1543" s="44"/>
      <c r="F1543" s="44"/>
      <c r="G1543" s="71" t="s">
        <v>138</v>
      </c>
      <c r="H1543" s="44">
        <v>12</v>
      </c>
      <c r="I1543" s="53" t="str">
        <f>IF($G1543="NC","NC",IF(OR(LEFT(E1543,2)="RP",LEFT(E1543,2)="SP"),ROUNDDOWN($G1543*1.05,0)+IF($G1543*1.05-ROUNDDOWN($G1543*1.05,0)&gt;=2/3,2/3,IF($G1543*1.05-ROUNDDOWN($G1543*1.05,0)&gt;=1/3,1/3,0)),ROUNDDOWN($G1543*1.05,0)))</f>
        <v>NC</v>
      </c>
      <c r="J1543" s="44"/>
      <c r="K1543" s="44"/>
      <c r="L1543" s="44"/>
      <c r="O1543" s="46" t="str">
        <f>D1543</f>
        <v>NYA</v>
      </c>
    </row>
    <row r="1544" spans="1:15" ht="15.75" x14ac:dyDescent="0.2">
      <c r="A1544" s="44"/>
      <c r="B1544" s="80">
        <v>22192</v>
      </c>
      <c r="C1544" s="13" t="s">
        <v>1369</v>
      </c>
      <c r="D1544" s="83" t="s">
        <v>7</v>
      </c>
      <c r="E1544" s="44"/>
      <c r="F1544" s="44"/>
      <c r="G1544" s="71" t="s">
        <v>138</v>
      </c>
      <c r="H1544" s="44">
        <v>12</v>
      </c>
      <c r="I1544" s="53" t="str">
        <f>IF($G1544="NC","NC",IF(OR(LEFT(E1544,2)="RP",LEFT(E1544,2)="SP"),ROUNDDOWN($G1544*1.05,0)+IF($G1544*1.05-ROUNDDOWN($G1544*1.05,0)&gt;=2/3,2/3,IF($G1544*1.05-ROUNDDOWN($G1544*1.05,0)&gt;=1/3,1/3,0)),ROUNDDOWN($G1544*1.05,0)))</f>
        <v>NC</v>
      </c>
      <c r="J1544" s="44"/>
      <c r="K1544" s="44"/>
      <c r="L1544" s="44"/>
      <c r="O1544" s="46" t="str">
        <f>D1546</f>
        <v>LAN</v>
      </c>
    </row>
    <row r="1545" spans="1:15" ht="15.75" x14ac:dyDescent="0.2">
      <c r="A1545" s="55"/>
      <c r="B1545" s="80">
        <v>22932</v>
      </c>
      <c r="C1545" s="13" t="s">
        <v>1430</v>
      </c>
      <c r="D1545" s="83" t="s">
        <v>63</v>
      </c>
      <c r="E1545" s="44"/>
      <c r="F1545" s="44"/>
      <c r="G1545" s="71" t="s">
        <v>138</v>
      </c>
      <c r="H1545" s="44">
        <v>12</v>
      </c>
      <c r="I1545" s="53" t="str">
        <f>IF($G1545="NC","NC",IF(OR(LEFT(E1545,2)="RP",LEFT(E1545,2)="SP"),ROUNDDOWN($G1545*1.05,0)+IF($G1545*1.05-ROUNDDOWN($G1545*1.05,0)&gt;=2/3,2/3,IF($G1545*1.05-ROUNDDOWN($G1545*1.05,0)&gt;=1/3,1/3,0)),ROUNDDOWN($G1545*1.05,0)))</f>
        <v>NC</v>
      </c>
      <c r="J1545" s="44"/>
      <c r="K1545" s="44"/>
      <c r="L1545" s="44"/>
      <c r="O1545" s="46" t="str">
        <f>D1547</f>
        <v>KCA</v>
      </c>
    </row>
    <row r="1546" spans="1:15" ht="15.75" x14ac:dyDescent="0.2">
      <c r="A1546" s="44"/>
      <c r="B1546" s="80">
        <v>23221</v>
      </c>
      <c r="C1546" s="13" t="s">
        <v>1438</v>
      </c>
      <c r="D1546" s="83" t="s">
        <v>70</v>
      </c>
      <c r="E1546" s="44"/>
      <c r="F1546" s="44"/>
      <c r="G1546" s="71" t="s">
        <v>138</v>
      </c>
      <c r="H1546" s="44">
        <v>12</v>
      </c>
      <c r="I1546" s="53" t="str">
        <f>IF($G1546="NC","NC",IF(OR(LEFT(E1546,2)="RP",LEFT(E1546,2)="SP"),ROUNDDOWN($G1546*1.05,0)+IF($G1546*1.05-ROUNDDOWN($G1546*1.05,0)&gt;=2/3,2/3,IF($G1546*1.05-ROUNDDOWN($G1546*1.05,0)&gt;=1/3,1/3,0)),ROUNDDOWN($G1546*1.05,0)))</f>
        <v>NC</v>
      </c>
      <c r="J1546" s="44"/>
      <c r="K1546" s="44"/>
      <c r="L1546" s="44"/>
      <c r="O1546" s="46" t="str">
        <f>D1548</f>
        <v>BAA</v>
      </c>
    </row>
    <row r="1547" spans="1:15" ht="15.75" x14ac:dyDescent="0.2">
      <c r="A1547" s="44"/>
      <c r="B1547" s="80">
        <v>23359</v>
      </c>
      <c r="C1547" s="13" t="s">
        <v>1451</v>
      </c>
      <c r="D1547" s="83" t="s">
        <v>24</v>
      </c>
      <c r="E1547" s="44"/>
      <c r="F1547" s="44"/>
      <c r="G1547" s="71" t="s">
        <v>138</v>
      </c>
      <c r="H1547" s="44">
        <v>12</v>
      </c>
      <c r="I1547" s="53" t="str">
        <f>IF($G1547="NC","NC",IF(OR(LEFT(E1547,2)="RP",LEFT(E1547,2)="SP"),ROUNDDOWN($G1547*1.05,0)+IF($G1547*1.05-ROUNDDOWN($G1547*1.05,0)&gt;=2/3,2/3,IF($G1547*1.05-ROUNDDOWN($G1547*1.05,0)&gt;=1/3,1/3,0)),ROUNDDOWN($G1547*1.05,0)))</f>
        <v>NC</v>
      </c>
      <c r="J1547" s="44"/>
      <c r="K1547" s="44"/>
      <c r="L1547" s="44"/>
      <c r="O1547" s="46" t="str">
        <f>D1549</f>
        <v>SDN</v>
      </c>
    </row>
    <row r="1548" spans="1:15" ht="15.75" x14ac:dyDescent="0.2">
      <c r="A1548" s="44"/>
      <c r="B1548" s="80">
        <v>24492</v>
      </c>
      <c r="C1548" s="13" t="s">
        <v>1513</v>
      </c>
      <c r="D1548" s="83" t="s">
        <v>23</v>
      </c>
      <c r="E1548" s="44"/>
      <c r="F1548" s="44"/>
      <c r="G1548" s="71" t="s">
        <v>138</v>
      </c>
      <c r="H1548" s="44">
        <v>12</v>
      </c>
      <c r="I1548" s="53" t="str">
        <f>IF($G1548="NC","NC",IF(OR(LEFT(E1548,2)="RP",LEFT(E1548,2)="SP"),ROUNDDOWN($G1548*1.05,0)+IF($G1548*1.05-ROUNDDOWN($G1548*1.05,0)&gt;=2/3,2/3,IF($G1548*1.05-ROUNDDOWN($G1548*1.05,0)&gt;=1/3,1/3,0)),ROUNDDOWN($G1548*1.05,0)))</f>
        <v>NC</v>
      </c>
      <c r="J1548" s="44"/>
      <c r="K1548" s="44"/>
      <c r="L1548" s="44"/>
      <c r="O1548" s="46" t="str">
        <f>D1548</f>
        <v>BAA</v>
      </c>
    </row>
    <row r="1549" spans="1:15" ht="15.75" x14ac:dyDescent="0.2">
      <c r="A1549" s="44"/>
      <c r="B1549" s="80">
        <v>25386</v>
      </c>
      <c r="C1549" s="13" t="s">
        <v>1578</v>
      </c>
      <c r="D1549" s="83" t="s">
        <v>11</v>
      </c>
      <c r="E1549" s="44"/>
      <c r="F1549" s="44"/>
      <c r="G1549" s="71" t="s">
        <v>138</v>
      </c>
      <c r="H1549" s="44">
        <v>12</v>
      </c>
      <c r="I1549" s="53" t="str">
        <f>IF($G1549="NC","NC",IF(OR(LEFT(E1549,2)="RP",LEFT(E1549,2)="SP"),ROUNDDOWN($G1549*1.05,0)+IF($G1549*1.05-ROUNDDOWN($G1549*1.05,0)&gt;=2/3,2/3,IF($G1549*1.05-ROUNDDOWN($G1549*1.05,0)&gt;=1/3,1/3,0)),ROUNDDOWN($G1549*1.05,0)))</f>
        <v>NC</v>
      </c>
      <c r="J1549" s="44"/>
      <c r="K1549" s="44"/>
      <c r="L1549" s="44"/>
      <c r="O1549" s="46" t="str">
        <f>D1551</f>
        <v>SFN</v>
      </c>
    </row>
    <row r="1550" spans="1:15" ht="15.75" x14ac:dyDescent="0.2">
      <c r="A1550" s="44"/>
      <c r="B1550" s="80">
        <v>25575</v>
      </c>
      <c r="C1550" s="13" t="s">
        <v>1597</v>
      </c>
      <c r="D1550" s="83" t="s">
        <v>69</v>
      </c>
      <c r="E1550" s="44"/>
      <c r="F1550" s="44"/>
      <c r="G1550" s="71" t="s">
        <v>138</v>
      </c>
      <c r="H1550" s="44">
        <v>12</v>
      </c>
      <c r="I1550" s="53" t="str">
        <f>IF($G1550="NC","NC",IF(OR(LEFT(E1550,2)="RP",LEFT(E1550,2)="SP"),ROUNDDOWN($G1550*1.05,0)+IF($G1550*1.05-ROUNDDOWN($G1550*1.05,0)&gt;=2/3,2/3,IF($G1550*1.05-ROUNDDOWN($G1550*1.05,0)&gt;=1/3,1/3,0)),ROUNDDOWN($G1550*1.05,0)))</f>
        <v>NC</v>
      </c>
      <c r="J1550" s="44"/>
      <c r="K1550" s="44"/>
      <c r="L1550" s="44"/>
      <c r="O1550" s="46" t="str">
        <f>D1552</f>
        <v>MMN</v>
      </c>
    </row>
    <row r="1551" spans="1:15" ht="15.75" x14ac:dyDescent="0.2">
      <c r="A1551" s="55"/>
      <c r="B1551" s="80">
        <v>25616</v>
      </c>
      <c r="C1551" s="13" t="s">
        <v>1601</v>
      </c>
      <c r="D1551" s="83" t="s">
        <v>121</v>
      </c>
      <c r="E1551" s="44"/>
      <c r="F1551" s="44"/>
      <c r="G1551" s="71" t="s">
        <v>138</v>
      </c>
      <c r="H1551" s="44">
        <v>12</v>
      </c>
      <c r="I1551" s="53" t="str">
        <f>IF($G1551="NC","NC",IF(OR(LEFT(E1551,2)="RP",LEFT(E1551,2)="SP"),ROUNDDOWN($G1551*1.05,0)+IF($G1551*1.05-ROUNDDOWN($G1551*1.05,0)&gt;=2/3,2/3,IF($G1551*1.05-ROUNDDOWN($G1551*1.05,0)&gt;=1/3,1/3,0)),ROUNDDOWN($G1551*1.05,0)))</f>
        <v>NC</v>
      </c>
      <c r="J1551" s="44"/>
      <c r="K1551" s="44"/>
      <c r="L1551" s="44"/>
      <c r="O1551" s="46" t="str">
        <f>D1553</f>
        <v>MMN</v>
      </c>
    </row>
    <row r="1552" spans="1:15" ht="15.75" x14ac:dyDescent="0.2">
      <c r="A1552" s="55"/>
      <c r="B1552" s="80">
        <v>25645</v>
      </c>
      <c r="C1552" s="13" t="s">
        <v>1607</v>
      </c>
      <c r="D1552" s="83" t="s">
        <v>140</v>
      </c>
      <c r="E1552" s="44"/>
      <c r="F1552" s="44"/>
      <c r="G1552" s="71" t="s">
        <v>138</v>
      </c>
      <c r="H1552" s="44">
        <v>12</v>
      </c>
      <c r="I1552" s="53" t="str">
        <f>IF($G1552="NC","NC",IF(OR(LEFT(E1552,2)="RP",LEFT(E1552,2)="SP"),ROUNDDOWN($G1552*1.05,0)+IF($G1552*1.05-ROUNDDOWN($G1552*1.05,0)&gt;=2/3,2/3,IF($G1552*1.05-ROUNDDOWN($G1552*1.05,0)&gt;=1/3,1/3,0)),ROUNDDOWN($G1552*1.05,0)))</f>
        <v>NC</v>
      </c>
      <c r="J1552" s="44"/>
      <c r="K1552" s="44"/>
      <c r="L1552" s="44"/>
      <c r="O1552" s="46" t="str">
        <f>D1554</f>
        <v>TOA</v>
      </c>
    </row>
    <row r="1553" spans="1:15" ht="15.75" x14ac:dyDescent="0.2">
      <c r="A1553" s="55"/>
      <c r="B1553" s="80">
        <v>25942</v>
      </c>
      <c r="C1553" s="13" t="s">
        <v>1640</v>
      </c>
      <c r="D1553" s="83" t="s">
        <v>140</v>
      </c>
      <c r="E1553" s="44"/>
      <c r="F1553" s="44"/>
      <c r="G1553" s="71" t="s">
        <v>138</v>
      </c>
      <c r="H1553" s="44">
        <v>12</v>
      </c>
      <c r="I1553" s="53" t="str">
        <f>IF($G1553="NC","NC",IF(OR(LEFT(E1553,2)="RP",LEFT(E1553,2)="SP"),ROUNDDOWN($G1553*1.05,0)+IF($G1553*1.05-ROUNDDOWN($G1553*1.05,0)&gt;=2/3,2/3,IF($G1553*1.05-ROUNDDOWN($G1553*1.05,0)&gt;=1/3,1/3,0)),ROUNDDOWN($G1553*1.05,0)))</f>
        <v>NC</v>
      </c>
      <c r="J1553" s="44"/>
      <c r="K1553" s="44"/>
      <c r="L1553" s="44"/>
      <c r="O1553" s="46" t="str">
        <f>D1555</f>
        <v>BOA</v>
      </c>
    </row>
    <row r="1554" spans="1:15" ht="15.75" x14ac:dyDescent="0.2">
      <c r="A1554" s="44"/>
      <c r="B1554" s="80">
        <v>25967</v>
      </c>
      <c r="C1554" s="13" t="s">
        <v>1643</v>
      </c>
      <c r="D1554" s="83" t="s">
        <v>120</v>
      </c>
      <c r="E1554" s="44"/>
      <c r="F1554" s="44"/>
      <c r="G1554" s="71" t="s">
        <v>138</v>
      </c>
      <c r="H1554" s="44">
        <v>12</v>
      </c>
      <c r="I1554" s="53" t="str">
        <f>IF($G1554="NC","NC",IF(OR(LEFT(E1554,2)="RP",LEFT(E1554,2)="SP"),ROUNDDOWN($G1554*1.05,0)+IF($G1554*1.05-ROUNDDOWN($G1554*1.05,0)&gt;=2/3,2/3,IF($G1554*1.05-ROUNDDOWN($G1554*1.05,0)&gt;=1/3,1/3,0)),ROUNDDOWN($G1554*1.05,0)))</f>
        <v>NC</v>
      </c>
      <c r="J1554" s="44"/>
      <c r="K1554" s="44"/>
      <c r="L1554" s="44"/>
      <c r="O1554" s="46" t="str">
        <f>D1554</f>
        <v>TOA</v>
      </c>
    </row>
    <row r="1555" spans="1:15" ht="15.75" x14ac:dyDescent="0.2">
      <c r="A1555" s="55"/>
      <c r="B1555" s="80">
        <v>26031</v>
      </c>
      <c r="C1555" s="13" t="s">
        <v>1652</v>
      </c>
      <c r="D1555" s="83" t="s">
        <v>25</v>
      </c>
      <c r="E1555" s="44"/>
      <c r="F1555" s="44"/>
      <c r="G1555" s="71" t="s">
        <v>138</v>
      </c>
      <c r="H1555" s="44">
        <v>12</v>
      </c>
      <c r="I1555" s="53" t="str">
        <f>IF($G1555="NC","NC",IF(OR(LEFT(E1555,2)="RP",LEFT(E1555,2)="SP"),ROUNDDOWN($G1555*1.05,0)+IF($G1555*1.05-ROUNDDOWN($G1555*1.05,0)&gt;=2/3,2/3,IF($G1555*1.05-ROUNDDOWN($G1555*1.05,0)&gt;=1/3,1/3,0)),ROUNDDOWN($G1555*1.05,0)))</f>
        <v>NC</v>
      </c>
      <c r="J1555" s="44"/>
      <c r="K1555" s="44"/>
      <c r="L1555" s="44"/>
      <c r="O1555" s="46" t="str">
        <f>D1557</f>
        <v>KCA</v>
      </c>
    </row>
    <row r="1556" spans="1:15" ht="15.75" x14ac:dyDescent="0.2">
      <c r="A1556" s="44"/>
      <c r="B1556" s="55">
        <v>26410</v>
      </c>
      <c r="C1556" s="13" t="s">
        <v>1706</v>
      </c>
      <c r="D1556" s="83" t="s">
        <v>7</v>
      </c>
      <c r="E1556" s="44"/>
      <c r="F1556" s="44"/>
      <c r="G1556" s="71" t="s">
        <v>138</v>
      </c>
      <c r="H1556" s="44">
        <v>12</v>
      </c>
      <c r="I1556" s="53" t="str">
        <f>IF($G1556="NC","NC",IF(OR(LEFT(E1556,2)="RP",LEFT(E1556,2)="SP"),ROUNDDOWN($G1556*1.05,0)+IF($G1556*1.05-ROUNDDOWN($G1556*1.05,0)&gt;=2/3,2/3,IF($G1556*1.05-ROUNDDOWN($G1556*1.05,0)&gt;=1/3,1/3,0)),ROUNDDOWN($G1556*1.05,0)))</f>
        <v>NC</v>
      </c>
      <c r="J1556" s="44"/>
      <c r="K1556" s="44"/>
      <c r="L1556" s="44"/>
      <c r="O1556" s="46" t="str">
        <f>D1556</f>
        <v>LAA</v>
      </c>
    </row>
    <row r="1557" spans="1:15" ht="15.75" x14ac:dyDescent="0.2">
      <c r="A1557" s="55"/>
      <c r="B1557" s="80">
        <v>27451</v>
      </c>
      <c r="C1557" s="13" t="s">
        <v>1733</v>
      </c>
      <c r="D1557" s="83" t="s">
        <v>24</v>
      </c>
      <c r="E1557" s="44"/>
      <c r="F1557" s="44"/>
      <c r="G1557" s="71" t="s">
        <v>138</v>
      </c>
      <c r="H1557" s="44">
        <v>12</v>
      </c>
      <c r="I1557" s="53" t="str">
        <f>IF($G1557="NC","NC",IF(OR(LEFT(E1557,2)="RP",LEFT(E1557,2)="SP"),ROUNDDOWN($G1557*1.05,0)+IF($G1557*1.05-ROUNDDOWN($G1557*1.05,0)&gt;=2/3,2/3,IF($G1557*1.05-ROUNDDOWN($G1557*1.05,0)&gt;=1/3,1/3,0)),ROUNDDOWN($G1557*1.05,0)))</f>
        <v>NC</v>
      </c>
      <c r="J1557" s="44"/>
      <c r="K1557" s="44"/>
      <c r="L1557" s="44"/>
      <c r="O1557" s="46" t="str">
        <f>D1559</f>
        <v>ARN</v>
      </c>
    </row>
    <row r="1558" spans="1:15" ht="15.75" x14ac:dyDescent="0.2">
      <c r="A1558" s="55"/>
      <c r="B1558" s="80">
        <v>27597</v>
      </c>
      <c r="C1558" s="13" t="s">
        <v>1779</v>
      </c>
      <c r="D1558" s="83" t="s">
        <v>16</v>
      </c>
      <c r="E1558" s="44"/>
      <c r="F1558" s="44"/>
      <c r="G1558" s="71" t="s">
        <v>138</v>
      </c>
      <c r="H1558" s="44">
        <v>12</v>
      </c>
      <c r="I1558" s="53" t="str">
        <f>IF($G1558="NC","NC",IF(OR(LEFT(E1558,2)="RP",LEFT(E1558,2)="SP"),ROUNDDOWN($G1558*1.05,0)+IF($G1558*1.05-ROUNDDOWN($G1558*1.05,0)&gt;=2/3,2/3,IF($G1558*1.05-ROUNDDOWN($G1558*1.05,0)&gt;=1/3,1/3,0)),ROUNDDOWN($G1558*1.05,0)))</f>
        <v>NC</v>
      </c>
      <c r="J1558" s="44"/>
      <c r="K1558" s="44"/>
      <c r="L1558" s="44"/>
      <c r="O1558" s="46" t="str">
        <f>D1560</f>
        <v>LAN</v>
      </c>
    </row>
    <row r="1559" spans="1:15" ht="15.75" x14ac:dyDescent="0.2">
      <c r="A1559" s="44"/>
      <c r="B1559" s="80">
        <v>29271</v>
      </c>
      <c r="C1559" s="13" t="s">
        <v>1852</v>
      </c>
      <c r="D1559" s="83" t="s">
        <v>65</v>
      </c>
      <c r="E1559" s="44"/>
      <c r="F1559" s="44"/>
      <c r="G1559" s="71" t="s">
        <v>138</v>
      </c>
      <c r="H1559" s="44">
        <v>12</v>
      </c>
      <c r="I1559" s="53" t="str">
        <f>IF($G1559="NC","NC",IF(OR(LEFT(E1559,2)="RP",LEFT(E1559,2)="SP"),ROUNDDOWN($G1559*1.05,0)+IF($G1559*1.05-ROUNDDOWN($G1559*1.05,0)&gt;=2/3,2/3,IF($G1559*1.05-ROUNDDOWN($G1559*1.05,0)&gt;=1/3,1/3,0)),ROUNDDOWN($G1559*1.05,0)))</f>
        <v>NC</v>
      </c>
      <c r="J1559" s="44"/>
      <c r="K1559" s="44"/>
      <c r="L1559" s="44"/>
      <c r="O1559" s="46" t="str">
        <f>D1560</f>
        <v>LAN</v>
      </c>
    </row>
    <row r="1560" spans="1:15" ht="15.75" x14ac:dyDescent="0.2">
      <c r="A1560" s="44"/>
      <c r="B1560" s="80">
        <v>29514</v>
      </c>
      <c r="C1560" s="13" t="s">
        <v>1856</v>
      </c>
      <c r="D1560" s="83" t="s">
        <v>70</v>
      </c>
      <c r="E1560" s="44"/>
      <c r="F1560" s="44"/>
      <c r="G1560" s="71" t="s">
        <v>138</v>
      </c>
      <c r="H1560" s="44">
        <v>12</v>
      </c>
      <c r="I1560" s="53" t="str">
        <f>IF($G1560="NC","NC",IF(OR(LEFT(E1560,2)="RP",LEFT(E1560,2)="SP"),ROUNDDOWN($G1560*1.05,0)+IF($G1560*1.05-ROUNDDOWN($G1560*1.05,0)&gt;=2/3,2/3,IF($G1560*1.05-ROUNDDOWN($G1560*1.05,0)&gt;=1/3,1/3,0)),ROUNDDOWN($G1560*1.05,0)))</f>
        <v>NC</v>
      </c>
      <c r="J1560" s="44"/>
      <c r="K1560" s="44"/>
      <c r="L1560" s="44"/>
      <c r="O1560" s="46" t="str">
        <f>D1562</f>
        <v>NYN</v>
      </c>
    </row>
    <row r="1561" spans="1:15" ht="15.75" x14ac:dyDescent="0.2">
      <c r="A1561" s="55"/>
      <c r="B1561" s="80">
        <v>30031</v>
      </c>
      <c r="C1561" s="13" t="s">
        <v>1924</v>
      </c>
      <c r="D1561" s="83" t="s">
        <v>71</v>
      </c>
      <c r="E1561" s="44"/>
      <c r="F1561" s="44"/>
      <c r="G1561" s="71" t="s">
        <v>138</v>
      </c>
      <c r="H1561" s="44">
        <v>12</v>
      </c>
      <c r="I1561" s="53" t="str">
        <f>IF($G1561="NC","NC",IF(OR(LEFT(E1561,2)="RP",LEFT(E1561,2)="SP"),ROUNDDOWN($G1561*1.05,0)+IF($G1561*1.05-ROUNDDOWN($G1561*1.05,0)&gt;=2/3,2/3,IF($G1561*1.05-ROUNDDOWN($G1561*1.05,0)&gt;=1/3,1/3,0)),ROUNDDOWN($G1561*1.05,0)))</f>
        <v>NC</v>
      </c>
      <c r="J1561" s="44"/>
      <c r="K1561" s="44"/>
      <c r="L1561" s="44"/>
      <c r="O1561" s="46" t="str">
        <f>D1563</f>
        <v>CHA</v>
      </c>
    </row>
    <row r="1562" spans="1:15" ht="15.75" x14ac:dyDescent="0.2">
      <c r="A1562" s="44"/>
      <c r="B1562" s="80">
        <v>30107</v>
      </c>
      <c r="C1562" s="13" t="s">
        <v>1935</v>
      </c>
      <c r="D1562" s="83" t="s">
        <v>22</v>
      </c>
      <c r="E1562" s="44"/>
      <c r="F1562" s="44"/>
      <c r="G1562" s="71" t="s">
        <v>138</v>
      </c>
      <c r="H1562" s="44">
        <v>12</v>
      </c>
      <c r="I1562" s="53" t="str">
        <f>IF($G1562="NC","NC",IF(OR(LEFT(E1562,2)="RP",LEFT(E1562,2)="SP"),ROUNDDOWN($G1562*1.05,0)+IF($G1562*1.05-ROUNDDOWN($G1562*1.05,0)&gt;=2/3,2/3,IF($G1562*1.05-ROUNDDOWN($G1562*1.05,0)&gt;=1/3,1/3,0)),ROUNDDOWN($G1562*1.05,0)))</f>
        <v>NC</v>
      </c>
      <c r="J1562" s="44"/>
      <c r="K1562" s="44"/>
      <c r="L1562" s="44"/>
      <c r="O1562" s="46" t="str">
        <f>D1564</f>
        <v>CIN</v>
      </c>
    </row>
    <row r="1563" spans="1:15" ht="15.75" x14ac:dyDescent="0.2">
      <c r="A1563" s="55"/>
      <c r="B1563" s="80">
        <v>31967</v>
      </c>
      <c r="C1563" s="13" t="s">
        <v>2038</v>
      </c>
      <c r="D1563" s="83" t="s">
        <v>63</v>
      </c>
      <c r="E1563" s="44"/>
      <c r="F1563" s="44"/>
      <c r="G1563" s="71" t="s">
        <v>138</v>
      </c>
      <c r="H1563" s="44">
        <v>12</v>
      </c>
      <c r="I1563" s="53" t="str">
        <f>IF($G1563="NC","NC",IF(OR(LEFT(E1563,2)="RP",LEFT(E1563,2)="SP"),ROUNDDOWN($G1563*1.05,0)+IF($G1563*1.05-ROUNDDOWN($G1563*1.05,0)&gt;=2/3,2/3,IF($G1563*1.05-ROUNDDOWN($G1563*1.05,0)&gt;=1/3,1/3,0)),ROUNDDOWN($G1563*1.05,0)))</f>
        <v>NC</v>
      </c>
      <c r="J1563" s="44"/>
      <c r="K1563" s="44"/>
      <c r="L1563" s="44"/>
      <c r="O1563" s="46">
        <f>D1565</f>
        <v>0</v>
      </c>
    </row>
    <row r="1564" spans="1:15" ht="15.75" x14ac:dyDescent="0.2">
      <c r="A1564" s="44"/>
      <c r="B1564" s="80">
        <v>33876</v>
      </c>
      <c r="C1564" s="13" t="s">
        <v>2080</v>
      </c>
      <c r="D1564" s="83" t="s">
        <v>71</v>
      </c>
      <c r="E1564" s="44"/>
      <c r="F1564" s="44"/>
      <c r="G1564" s="71" t="s">
        <v>138</v>
      </c>
      <c r="H1564" s="44">
        <v>12</v>
      </c>
      <c r="I1564" s="53" t="str">
        <f>IF($G1564="NC","NC",IF(OR(LEFT(E1564,2)="RP",LEFT(E1564,2)="SP"),ROUNDDOWN($G1564*1.05,0)+IF($G1564*1.05-ROUNDDOWN($G1564*1.05,0)&gt;=2/3,2/3,IF($G1564*1.05-ROUNDDOWN($G1564*1.05,0)&gt;=1/3,1/3,0)),ROUNDDOWN($G1564*1.05,0)))</f>
        <v>NC</v>
      </c>
      <c r="J1564" s="44"/>
      <c r="K1564" s="44"/>
      <c r="L1564" s="44"/>
      <c r="O1564" s="46">
        <f>D1566</f>
        <v>0</v>
      </c>
    </row>
  </sheetData>
  <autoFilter ref="A1:P1564" xr:uid="{288D3A28-B5B4-47F9-B998-591D75A335F1}">
    <sortState xmlns:xlrd2="http://schemas.microsoft.com/office/spreadsheetml/2017/richdata2" ref="A2:P1564">
      <sortCondition ref="A1:A1564"/>
    </sortState>
  </autoFilter>
  <sortState xmlns:xlrd2="http://schemas.microsoft.com/office/spreadsheetml/2017/richdata2" ref="A1016:T1483">
    <sortCondition ref="P1016:P1483"/>
  </sortState>
  <conditionalFormatting sqref="G1:I60 G61:H1405 I61:I1564 H1486:H1564 G1565:I1048576">
    <cfRule type="cellIs" dxfId="0" priority="5" operator="equal">
      <formula>"NC"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T70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31</v>
      </c>
      <c r="C1" s="85"/>
      <c r="D1" s="85"/>
      <c r="F1" s="4" t="s">
        <v>1</v>
      </c>
      <c r="G1" s="87" t="s">
        <v>32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40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I3" s="8"/>
      <c r="K3" s="11"/>
    </row>
    <row r="4" spans="1:20" x14ac:dyDescent="0.2">
      <c r="I4" s="8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_xlfn._xlws.FILTER(Players!$A:$L,Players!$A:$A="Boa","")</f>
        <v>Boa</v>
      </c>
      <c r="B6" s="28">
        <v>17276</v>
      </c>
      <c r="C6" s="27" t="str">
        <v>Jackson, Alex</v>
      </c>
      <c r="D6" s="28" t="str">
        <v>BAA</v>
      </c>
      <c r="E6" s="28" t="str">
        <v>CA</v>
      </c>
      <c r="F6" s="28">
        <v>0</v>
      </c>
      <c r="G6" s="28">
        <v>91</v>
      </c>
      <c r="H6" s="28">
        <v>2</v>
      </c>
      <c r="I6" s="28">
        <v>95</v>
      </c>
      <c r="J6" s="28">
        <v>0</v>
      </c>
      <c r="K6" s="28">
        <v>0</v>
      </c>
      <c r="L6" s="37">
        <v>0</v>
      </c>
      <c r="M6" s="25"/>
      <c r="N6" s="25"/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Boa</v>
      </c>
      <c r="B7" s="28">
        <v>19722</v>
      </c>
      <c r="C7" s="27" t="str">
        <v>Narvaez, Carlos</v>
      </c>
      <c r="D7" s="28" t="str">
        <v>BOA</v>
      </c>
      <c r="E7" s="28" t="str">
        <v>CA</v>
      </c>
      <c r="F7" s="28">
        <v>0</v>
      </c>
      <c r="G7" s="28">
        <v>403</v>
      </c>
      <c r="H7" s="28">
        <v>2</v>
      </c>
      <c r="I7" s="28">
        <v>423</v>
      </c>
      <c r="J7" s="28">
        <v>0</v>
      </c>
      <c r="K7" s="28">
        <v>0</v>
      </c>
      <c r="L7" s="37">
        <v>0</v>
      </c>
      <c r="M7" s="25"/>
      <c r="N7" s="25"/>
      <c r="O7" s="21" t="s">
        <v>88</v>
      </c>
      <c r="P7" s="21">
        <f>SUMIF(H$6:H$49,"2",G$6:G$49)</f>
        <v>662</v>
      </c>
      <c r="Q7"/>
      <c r="T7"/>
    </row>
    <row r="8" spans="1:20" ht="15" customHeight="1" x14ac:dyDescent="0.2">
      <c r="A8" s="13" t="str">
        <v>Boa</v>
      </c>
      <c r="B8" s="28">
        <v>19896</v>
      </c>
      <c r="C8" s="27" t="str">
        <v>Wong, Connor</v>
      </c>
      <c r="D8" s="28" t="str">
        <v>BOA</v>
      </c>
      <c r="E8" s="28" t="str">
        <v>CA</v>
      </c>
      <c r="F8" s="28">
        <v>0</v>
      </c>
      <c r="G8" s="28">
        <v>168</v>
      </c>
      <c r="H8" s="28">
        <v>2</v>
      </c>
      <c r="I8" s="28">
        <v>176</v>
      </c>
      <c r="J8" s="28">
        <v>0</v>
      </c>
      <c r="K8" s="28">
        <v>0</v>
      </c>
      <c r="L8" s="37">
        <v>0</v>
      </c>
      <c r="M8" s="25"/>
      <c r="N8" s="25"/>
      <c r="O8" s="21" t="s">
        <v>4</v>
      </c>
      <c r="P8" s="21">
        <f>SUMIF(H$6:H$49,"3",G$6:G$49)</f>
        <v>1473</v>
      </c>
      <c r="Q8"/>
      <c r="T8"/>
    </row>
    <row r="9" spans="1:20" ht="15" customHeight="1" x14ac:dyDescent="0.2">
      <c r="A9" s="13" t="str">
        <v>Boa</v>
      </c>
      <c r="B9" s="28">
        <v>17350</v>
      </c>
      <c r="C9" s="27" t="str">
        <v>Devers, Rafael</v>
      </c>
      <c r="D9" s="28" t="str">
        <v>BOA/SFN</v>
      </c>
      <c r="E9" s="28" t="str">
        <v>1B</v>
      </c>
      <c r="F9" s="28">
        <v>0</v>
      </c>
      <c r="G9" s="28">
        <v>607</v>
      </c>
      <c r="H9" s="28">
        <v>3</v>
      </c>
      <c r="I9" s="28">
        <v>637</v>
      </c>
      <c r="J9" s="28">
        <v>0</v>
      </c>
      <c r="K9" s="28">
        <v>0</v>
      </c>
      <c r="L9" s="37">
        <v>0</v>
      </c>
      <c r="M9" s="25"/>
      <c r="N9" s="25"/>
      <c r="O9" s="21" t="s">
        <v>6</v>
      </c>
      <c r="P9" s="21">
        <f>SUMIF(H$6:H$49,"4",G$6:G$49)</f>
        <v>229</v>
      </c>
      <c r="Q9"/>
      <c r="T9"/>
    </row>
    <row r="10" spans="1:20" ht="15" customHeight="1" x14ac:dyDescent="0.2">
      <c r="A10" s="13" t="str">
        <v>Boa</v>
      </c>
      <c r="B10" s="28">
        <v>21562</v>
      </c>
      <c r="C10" s="27" t="str">
        <v>Gonzalez, Romy</v>
      </c>
      <c r="D10" s="28" t="str">
        <v>BOA</v>
      </c>
      <c r="E10" s="28" t="str">
        <v>1B/2B</v>
      </c>
      <c r="F10" s="28">
        <v>0</v>
      </c>
      <c r="G10" s="28">
        <v>315</v>
      </c>
      <c r="H10" s="28">
        <v>3</v>
      </c>
      <c r="I10" s="28">
        <v>330</v>
      </c>
      <c r="J10" s="28">
        <v>0</v>
      </c>
      <c r="K10" s="28">
        <v>0</v>
      </c>
      <c r="L10" s="37">
        <v>0</v>
      </c>
      <c r="M10" s="25"/>
      <c r="N10" s="25"/>
      <c r="O10" s="21" t="s">
        <v>8</v>
      </c>
      <c r="P10" s="21">
        <f>SUMIF(H$6:H$49,"5",G$6:G$49)</f>
        <v>440</v>
      </c>
      <c r="Q10"/>
      <c r="T10"/>
    </row>
    <row r="11" spans="1:20" ht="15" customHeight="1" x14ac:dyDescent="0.2">
      <c r="A11" s="13" t="str">
        <v>Boa</v>
      </c>
      <c r="B11" s="28">
        <v>22275</v>
      </c>
      <c r="C11" s="27" t="str">
        <v>Burger, Jake</v>
      </c>
      <c r="D11" s="28" t="str">
        <v>TEA</v>
      </c>
      <c r="E11" s="28" t="str">
        <v>1B</v>
      </c>
      <c r="F11" s="28">
        <v>0</v>
      </c>
      <c r="G11" s="28">
        <v>356</v>
      </c>
      <c r="H11" s="28">
        <v>3</v>
      </c>
      <c r="I11" s="28">
        <v>373</v>
      </c>
      <c r="J11" s="28">
        <v>0</v>
      </c>
      <c r="K11" s="28">
        <v>0</v>
      </c>
      <c r="L11" s="37">
        <v>0</v>
      </c>
      <c r="M11" s="25"/>
      <c r="N11" s="25"/>
      <c r="O11" s="21" t="s">
        <v>9</v>
      </c>
      <c r="P11" s="21">
        <f>SUMIF(H$6:H$49,"6",G$6:G$49)</f>
        <v>1126</v>
      </c>
      <c r="Q11"/>
      <c r="T11"/>
    </row>
    <row r="12" spans="1:20" ht="15" customHeight="1" x14ac:dyDescent="0.2">
      <c r="A12" s="13" t="str">
        <v>Boa</v>
      </c>
      <c r="B12" s="28">
        <v>22514</v>
      </c>
      <c r="C12" s="27" t="str">
        <v>Casas, Triston</v>
      </c>
      <c r="D12" s="28" t="str">
        <v>BOA</v>
      </c>
      <c r="E12" s="28" t="str">
        <v>1B</v>
      </c>
      <c r="F12" s="28">
        <v>0</v>
      </c>
      <c r="G12" s="28">
        <v>99</v>
      </c>
      <c r="H12" s="28">
        <v>3</v>
      </c>
      <c r="I12" s="28">
        <v>103</v>
      </c>
      <c r="J12" s="28">
        <v>0</v>
      </c>
      <c r="K12" s="28">
        <v>0</v>
      </c>
      <c r="L12" s="37">
        <v>0</v>
      </c>
      <c r="M12" s="25"/>
      <c r="N12" s="25"/>
      <c r="O12" s="21" t="s">
        <v>10</v>
      </c>
      <c r="P12" s="21">
        <f>SUMIF(H$6:H$49,"7",G$6:G$49)</f>
        <v>620</v>
      </c>
      <c r="Q12"/>
      <c r="T12"/>
    </row>
    <row r="13" spans="1:20" ht="15" customHeight="1" x14ac:dyDescent="0.2">
      <c r="A13" s="13" t="str">
        <v>Boa</v>
      </c>
      <c r="B13" s="28">
        <v>25483</v>
      </c>
      <c r="C13" s="27" t="str">
        <v>Sogard, Nick</v>
      </c>
      <c r="D13" s="28" t="str">
        <v>BOA</v>
      </c>
      <c r="E13" s="28" t="str">
        <v>1B/3B</v>
      </c>
      <c r="F13" s="28">
        <v>0</v>
      </c>
      <c r="G13" s="28">
        <v>96</v>
      </c>
      <c r="H13" s="28">
        <v>3</v>
      </c>
      <c r="I13" s="28">
        <v>100</v>
      </c>
      <c r="J13" s="28">
        <v>0</v>
      </c>
      <c r="K13" s="28">
        <v>0</v>
      </c>
      <c r="L13" s="37">
        <v>0</v>
      </c>
      <c r="M13" s="25"/>
      <c r="N13" s="25"/>
      <c r="O13" s="21" t="s">
        <v>20</v>
      </c>
      <c r="P13" s="22">
        <f>SUMIF(H$6:H$49,"8",G$6:G$49)</f>
        <v>546</v>
      </c>
      <c r="Q13"/>
      <c r="T13"/>
    </row>
    <row r="14" spans="1:20" ht="15" customHeight="1" x14ac:dyDescent="0.2">
      <c r="A14" s="13" t="str">
        <v>Boa</v>
      </c>
      <c r="B14" s="28">
        <v>33644</v>
      </c>
      <c r="C14" s="27" t="str">
        <v>Campbell, Kristian</v>
      </c>
      <c r="D14" s="28" t="str">
        <v>BOA</v>
      </c>
      <c r="E14" s="28" t="str">
        <v>2B</v>
      </c>
      <c r="F14" s="28">
        <v>0</v>
      </c>
      <c r="G14" s="28">
        <v>229</v>
      </c>
      <c r="H14" s="28">
        <v>4</v>
      </c>
      <c r="I14" s="28">
        <v>240</v>
      </c>
      <c r="J14" s="28">
        <v>0</v>
      </c>
      <c r="K14" s="28">
        <v>0</v>
      </c>
      <c r="L14" s="37">
        <v>0</v>
      </c>
      <c r="M14" s="25"/>
      <c r="N14" s="25"/>
      <c r="O14" s="21" t="s">
        <v>12</v>
      </c>
      <c r="P14" s="22">
        <f>SUMIF(H$6:H$49,"9",G$6:G$49)</f>
        <v>893</v>
      </c>
      <c r="Q14"/>
      <c r="T14"/>
    </row>
    <row r="15" spans="1:20" s="1" customFormat="1" ht="15" customHeight="1" x14ac:dyDescent="0.2">
      <c r="A15" s="13" t="str">
        <v>Boa</v>
      </c>
      <c r="B15" s="28">
        <v>28253</v>
      </c>
      <c r="C15" s="27" t="str">
        <v>Sanoja, Javier</v>
      </c>
      <c r="D15" s="28" t="str">
        <v>MMN</v>
      </c>
      <c r="E15" s="28" t="str">
        <v>3B/LF/2B</v>
      </c>
      <c r="F15" s="28">
        <v>0</v>
      </c>
      <c r="G15" s="28">
        <v>313</v>
      </c>
      <c r="H15" s="28">
        <v>5</v>
      </c>
      <c r="I15" s="28">
        <v>328</v>
      </c>
      <c r="J15" s="28">
        <v>0</v>
      </c>
      <c r="K15" s="28">
        <v>0</v>
      </c>
      <c r="L15" s="37">
        <v>0</v>
      </c>
      <c r="M15" s="25"/>
      <c r="N15" s="25"/>
      <c r="O15" s="21" t="s">
        <v>106</v>
      </c>
      <c r="P15" s="21">
        <f>SUMIF(H$6:H$49,"1",G$6:G$49)</f>
        <v>0</v>
      </c>
      <c r="Q15"/>
      <c r="T15"/>
    </row>
    <row r="16" spans="1:20" s="1" customFormat="1" ht="15" customHeight="1" x14ac:dyDescent="0.2">
      <c r="A16" s="13" t="str">
        <v>Boa</v>
      </c>
      <c r="B16" s="28">
        <v>29668</v>
      </c>
      <c r="C16" s="27" t="str">
        <v>Mayer, Marcelo</v>
      </c>
      <c r="D16" s="28" t="str">
        <v>BOA</v>
      </c>
      <c r="E16" s="28" t="str">
        <v>3B</v>
      </c>
      <c r="F16" s="28">
        <v>0</v>
      </c>
      <c r="G16" s="28">
        <v>127</v>
      </c>
      <c r="H16" s="28">
        <v>5</v>
      </c>
      <c r="I16" s="28">
        <v>133</v>
      </c>
      <c r="J16" s="28">
        <v>0</v>
      </c>
      <c r="K16" s="28">
        <v>0</v>
      </c>
      <c r="L16" s="37">
        <v>0</v>
      </c>
      <c r="M16" s="25"/>
      <c r="N16" s="25"/>
      <c r="O16"/>
      <c r="P16"/>
      <c r="Q16"/>
      <c r="T16"/>
    </row>
    <row r="17" spans="1:20" s="1" customFormat="1" ht="15" customHeight="1" x14ac:dyDescent="0.2">
      <c r="A17" s="13" t="str">
        <v>Boa</v>
      </c>
      <c r="B17" s="28">
        <v>13611</v>
      </c>
      <c r="C17" s="27" t="str">
        <v>Betts, Mookie</v>
      </c>
      <c r="D17" s="28" t="str">
        <v>LAN</v>
      </c>
      <c r="E17" s="28" t="str">
        <v>SS</v>
      </c>
      <c r="F17" s="28">
        <v>0</v>
      </c>
      <c r="G17" s="28">
        <v>589</v>
      </c>
      <c r="H17" s="28">
        <v>6</v>
      </c>
      <c r="I17" s="28">
        <v>618</v>
      </c>
      <c r="J17" s="28">
        <v>0</v>
      </c>
      <c r="K17" s="28">
        <v>0</v>
      </c>
      <c r="L17" s="37">
        <v>0</v>
      </c>
      <c r="M17" s="25"/>
      <c r="N17" s="25"/>
      <c r="T17"/>
    </row>
    <row r="18" spans="1:20" s="1" customFormat="1" ht="15" customHeight="1" x14ac:dyDescent="0.2">
      <c r="A18" s="13" t="str">
        <v>Boa</v>
      </c>
      <c r="B18" s="28">
        <v>14162</v>
      </c>
      <c r="C18" s="27" t="str">
        <v>Correa, Carlos</v>
      </c>
      <c r="D18" s="28" t="str">
        <v>MNA/HOA</v>
      </c>
      <c r="E18" s="28" t="str">
        <v>SS/3B</v>
      </c>
      <c r="F18" s="28">
        <v>0</v>
      </c>
      <c r="G18" s="28">
        <v>537</v>
      </c>
      <c r="H18" s="28">
        <v>6</v>
      </c>
      <c r="I18" s="28">
        <v>563</v>
      </c>
      <c r="J18" s="28">
        <v>0</v>
      </c>
      <c r="K18" s="28">
        <v>0</v>
      </c>
      <c r="L18" s="37">
        <v>0</v>
      </c>
      <c r="M18" s="25"/>
      <c r="N18" s="25"/>
      <c r="O18" s="20" t="s">
        <v>99</v>
      </c>
      <c r="P18" s="20" t="s">
        <v>3</v>
      </c>
      <c r="Q18" s="20" t="s">
        <v>98</v>
      </c>
      <c r="T18"/>
    </row>
    <row r="19" spans="1:20" s="1" customFormat="1" ht="15" customHeight="1" x14ac:dyDescent="0.2">
      <c r="A19" s="13" t="str">
        <v>Boa</v>
      </c>
      <c r="B19" s="28">
        <v>24617</v>
      </c>
      <c r="C19" s="27" t="str">
        <v>Duran, Jarren</v>
      </c>
      <c r="D19" s="28" t="str">
        <v>BOA</v>
      </c>
      <c r="E19" s="28" t="str">
        <v>LF/CF</v>
      </c>
      <c r="F19" s="28">
        <v>0</v>
      </c>
      <c r="G19" s="29">
        <v>620</v>
      </c>
      <c r="H19" s="28">
        <v>7</v>
      </c>
      <c r="I19" s="29">
        <v>651</v>
      </c>
      <c r="J19" s="28">
        <v>0</v>
      </c>
      <c r="K19" s="28">
        <v>0</v>
      </c>
      <c r="L19" s="37">
        <v>0</v>
      </c>
      <c r="M19" s="25"/>
      <c r="N19" s="25"/>
      <c r="O19" s="21" t="s">
        <v>13</v>
      </c>
      <c r="P19" s="21">
        <f>SUMIF(H$6:H$49,"10",F$6:F$49)</f>
        <v>178</v>
      </c>
      <c r="Q19" s="22">
        <f>SUMIF(H$6:H$49,"10",G$6:G$49)</f>
        <v>1026.3</v>
      </c>
      <c r="T19"/>
    </row>
    <row r="20" spans="1:20" customFormat="1" ht="15" customHeight="1" x14ac:dyDescent="0.2">
      <c r="A20" s="13" t="str">
        <v>Boa</v>
      </c>
      <c r="B20" s="28">
        <v>24262</v>
      </c>
      <c r="C20" s="27" t="str">
        <v>Rafaela, Ceddanne</v>
      </c>
      <c r="D20" s="28" t="str">
        <v>BOA</v>
      </c>
      <c r="E20" s="28" t="str">
        <v>CF</v>
      </c>
      <c r="F20" s="28">
        <v>0</v>
      </c>
      <c r="G20" s="29">
        <v>546</v>
      </c>
      <c r="H20" s="28">
        <v>8</v>
      </c>
      <c r="I20" s="29">
        <v>573</v>
      </c>
      <c r="J20" s="28">
        <v>0</v>
      </c>
      <c r="K20" s="28">
        <v>0</v>
      </c>
      <c r="L20" s="37">
        <v>0</v>
      </c>
      <c r="M20" s="25"/>
      <c r="N20" s="25"/>
      <c r="O20" s="21" t="s">
        <v>15</v>
      </c>
      <c r="P20" s="21">
        <f>SUMIF(H$6:H$49,"11",F$6:F$49)</f>
        <v>7</v>
      </c>
      <c r="Q20" s="22">
        <f>SUMIF(H$6:H$49,"11",G$6:G$49)</f>
        <v>514.29999999999995</v>
      </c>
    </row>
    <row r="21" spans="1:20" customFormat="1" ht="15" customHeight="1" x14ac:dyDescent="0.2">
      <c r="A21" s="13" t="str">
        <v>Boa</v>
      </c>
      <c r="B21" s="28">
        <v>13770</v>
      </c>
      <c r="C21" s="27" t="str">
        <v>Refsnyder, Rob</v>
      </c>
      <c r="D21" s="28" t="str">
        <v>BOA</v>
      </c>
      <c r="E21" s="28" t="str">
        <v>RF</v>
      </c>
      <c r="F21" s="28">
        <v>0</v>
      </c>
      <c r="G21" s="29">
        <v>182</v>
      </c>
      <c r="H21" s="28">
        <v>9</v>
      </c>
      <c r="I21" s="29">
        <v>191</v>
      </c>
      <c r="J21" s="28">
        <v>0</v>
      </c>
      <c r="K21" s="28">
        <v>0</v>
      </c>
      <c r="L21" s="37">
        <v>0</v>
      </c>
      <c r="M21" s="25"/>
      <c r="N21" s="25"/>
      <c r="Q21">
        <f>(Q19+Q20)/162</f>
        <v>9.5098765432098755</v>
      </c>
    </row>
    <row r="22" spans="1:20" s="1" customFormat="1" ht="15" customHeight="1" x14ac:dyDescent="0.2">
      <c r="A22" s="13" t="str">
        <v>Boa</v>
      </c>
      <c r="B22" s="28">
        <v>23772</v>
      </c>
      <c r="C22" s="27" t="str">
        <v>Abreu, Wilyer</v>
      </c>
      <c r="D22" s="28" t="str">
        <v>BOA</v>
      </c>
      <c r="E22" s="28" t="str">
        <v>RF</v>
      </c>
      <c r="F22" s="28">
        <v>0</v>
      </c>
      <c r="G22" s="29">
        <v>373</v>
      </c>
      <c r="H22" s="28">
        <v>9</v>
      </c>
      <c r="I22" s="29">
        <v>391</v>
      </c>
      <c r="J22" s="28">
        <v>0</v>
      </c>
      <c r="K22" s="28">
        <v>0</v>
      </c>
      <c r="L22" s="37">
        <v>0</v>
      </c>
      <c r="M22" s="25"/>
      <c r="N22" s="25"/>
      <c r="T22"/>
    </row>
    <row r="23" spans="1:20" s="1" customFormat="1" ht="15" customHeight="1" x14ac:dyDescent="0.2">
      <c r="A23" s="13" t="str">
        <v>Boa</v>
      </c>
      <c r="B23" s="28">
        <v>25055</v>
      </c>
      <c r="C23" s="27" t="str">
        <v>Eaton, Nate</v>
      </c>
      <c r="D23" s="28" t="str">
        <v>BOA</v>
      </c>
      <c r="E23" s="28" t="str">
        <v>RF/3B</v>
      </c>
      <c r="F23" s="28">
        <v>0</v>
      </c>
      <c r="G23" s="29">
        <v>81</v>
      </c>
      <c r="H23" s="28">
        <v>9</v>
      </c>
      <c r="I23" s="29">
        <v>85</v>
      </c>
      <c r="J23" s="28">
        <v>0</v>
      </c>
      <c r="K23" s="29">
        <v>0</v>
      </c>
      <c r="L23" s="37">
        <v>0</v>
      </c>
      <c r="M23" s="25"/>
      <c r="N23" s="25"/>
      <c r="T23"/>
    </row>
    <row r="24" spans="1:20" s="1" customFormat="1" ht="15" customHeight="1" x14ac:dyDescent="0.2">
      <c r="A24" s="13" t="str">
        <v>Boa</v>
      </c>
      <c r="B24" s="28">
        <v>31812</v>
      </c>
      <c r="C24" s="27" t="str">
        <v>Anthony, Roman</v>
      </c>
      <c r="D24" s="28" t="str">
        <v>BOA</v>
      </c>
      <c r="E24" s="28" t="str">
        <v>RF</v>
      </c>
      <c r="F24" s="28">
        <v>0</v>
      </c>
      <c r="G24" s="29">
        <v>257</v>
      </c>
      <c r="H24" s="28">
        <v>9</v>
      </c>
      <c r="I24" s="29">
        <v>269</v>
      </c>
      <c r="J24" s="28">
        <v>0</v>
      </c>
      <c r="K24" s="29">
        <v>0</v>
      </c>
      <c r="L24" s="37">
        <v>0</v>
      </c>
      <c r="M24" s="16"/>
      <c r="N24" s="16"/>
      <c r="T24"/>
    </row>
    <row r="25" spans="1:20" ht="15" customHeight="1" x14ac:dyDescent="0.2">
      <c r="A25" s="13" t="str">
        <v>Boa</v>
      </c>
      <c r="B25" s="28">
        <v>9132</v>
      </c>
      <c r="C25" s="27" t="str">
        <v>Eovaldi, Nathan</v>
      </c>
      <c r="D25" s="28" t="str">
        <v>TEA</v>
      </c>
      <c r="E25" s="28" t="str">
        <v>SP</v>
      </c>
      <c r="F25" s="28">
        <v>22</v>
      </c>
      <c r="G25" s="29">
        <v>130</v>
      </c>
      <c r="H25" s="28">
        <v>10</v>
      </c>
      <c r="I25" s="29">
        <v>136.33333333333334</v>
      </c>
      <c r="J25" s="28">
        <v>0</v>
      </c>
      <c r="K25" s="29">
        <v>0</v>
      </c>
      <c r="L25" s="37">
        <v>0</v>
      </c>
      <c r="M25" s="16"/>
      <c r="N25" s="16"/>
      <c r="T25"/>
    </row>
    <row r="26" spans="1:20" ht="15" customHeight="1" x14ac:dyDescent="0.2">
      <c r="A26" s="13" t="str">
        <v>Boa</v>
      </c>
      <c r="B26" s="28">
        <v>10603</v>
      </c>
      <c r="C26" s="27" t="str">
        <v>Sale, Chris</v>
      </c>
      <c r="D26" s="28" t="str">
        <v>ATN</v>
      </c>
      <c r="E26" s="28" t="str">
        <v>SP</v>
      </c>
      <c r="F26" s="28">
        <v>20</v>
      </c>
      <c r="G26" s="29">
        <v>125.66</v>
      </c>
      <c r="H26" s="28">
        <v>10</v>
      </c>
      <c r="I26" s="29">
        <v>131.66666666666666</v>
      </c>
      <c r="J26" s="28">
        <v>0</v>
      </c>
      <c r="K26" s="29">
        <v>0</v>
      </c>
      <c r="L26" s="37">
        <v>0</v>
      </c>
      <c r="M26" s="16"/>
      <c r="N26" s="16"/>
      <c r="T26"/>
    </row>
    <row r="27" spans="1:20" customFormat="1" ht="15" customHeight="1" x14ac:dyDescent="0.2">
      <c r="A27" s="13" t="str">
        <v>Boa</v>
      </c>
      <c r="B27" s="28">
        <v>12317</v>
      </c>
      <c r="C27" s="27" t="str">
        <v>Rea, Colin</v>
      </c>
      <c r="D27" s="28" t="str">
        <v>CHN</v>
      </c>
      <c r="E27" s="28" t="str">
        <v>SP/RP</v>
      </c>
      <c r="F27" s="28">
        <v>27</v>
      </c>
      <c r="G27" s="29">
        <v>159.33000000000001</v>
      </c>
      <c r="H27" s="28">
        <v>10</v>
      </c>
      <c r="I27" s="29">
        <v>167</v>
      </c>
      <c r="J27" s="28">
        <v>0</v>
      </c>
      <c r="K27" s="29">
        <v>0</v>
      </c>
      <c r="L27" s="37">
        <v>0</v>
      </c>
      <c r="M27" s="16"/>
      <c r="N27" s="16"/>
    </row>
    <row r="28" spans="1:20" ht="15" customHeight="1" x14ac:dyDescent="0.2">
      <c r="A28" s="13" t="str">
        <v>Boa</v>
      </c>
      <c r="B28" s="28">
        <v>15454</v>
      </c>
      <c r="C28" s="27" t="str">
        <v>Pivetta, Nick</v>
      </c>
      <c r="D28" s="28" t="str">
        <v>SDN</v>
      </c>
      <c r="E28" s="28" t="str">
        <v>SP</v>
      </c>
      <c r="F28" s="28">
        <v>31</v>
      </c>
      <c r="G28" s="29">
        <v>181.66</v>
      </c>
      <c r="H28" s="28">
        <v>10</v>
      </c>
      <c r="I28" s="29">
        <v>190.66666666666666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Boa</v>
      </c>
      <c r="B29" s="28">
        <v>15474</v>
      </c>
      <c r="C29" s="27" t="str">
        <v>Giolito, Lucas</v>
      </c>
      <c r="D29" s="28" t="str">
        <v>BOA</v>
      </c>
      <c r="E29" s="28" t="str">
        <v>SP</v>
      </c>
      <c r="F29" s="28">
        <v>26</v>
      </c>
      <c r="G29" s="29">
        <v>145</v>
      </c>
      <c r="H29" s="28">
        <v>10</v>
      </c>
      <c r="I29" s="29">
        <v>152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Boa</v>
      </c>
      <c r="B30" s="28">
        <v>19374</v>
      </c>
      <c r="C30" s="27" t="str">
        <v>Buehler, Walker</v>
      </c>
      <c r="D30" s="28" t="str">
        <v>BOA/PHN</v>
      </c>
      <c r="E30" s="28" t="str">
        <v>SP</v>
      </c>
      <c r="F30" s="28">
        <v>24</v>
      </c>
      <c r="G30" s="29">
        <v>126</v>
      </c>
      <c r="H30" s="28">
        <v>10</v>
      </c>
      <c r="I30" s="29">
        <v>132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Boa</v>
      </c>
      <c r="B31" s="28">
        <v>19879</v>
      </c>
      <c r="C31" s="27" t="str">
        <v>Houck, Tanner</v>
      </c>
      <c r="D31" s="28" t="str">
        <v>BOA</v>
      </c>
      <c r="E31" s="28" t="str">
        <v>SP</v>
      </c>
      <c r="F31" s="28">
        <v>9</v>
      </c>
      <c r="G31" s="29">
        <v>43.66</v>
      </c>
      <c r="H31" s="28">
        <v>10</v>
      </c>
      <c r="I31" s="29">
        <v>45.666666666666664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Boa</v>
      </c>
      <c r="B32" s="28">
        <v>26056</v>
      </c>
      <c r="C32" s="27" t="str">
        <v>Walter, Brandon</v>
      </c>
      <c r="D32" s="28" t="str">
        <v>HOA</v>
      </c>
      <c r="E32" s="28" t="str">
        <v>SP</v>
      </c>
      <c r="F32" s="28">
        <v>9</v>
      </c>
      <c r="G32" s="29">
        <v>53.66</v>
      </c>
      <c r="H32" s="28">
        <v>10</v>
      </c>
      <c r="I32" s="29">
        <v>56.333333333333336</v>
      </c>
      <c r="J32" s="28">
        <v>0</v>
      </c>
      <c r="K32" s="29">
        <v>0</v>
      </c>
      <c r="L32" s="37">
        <v>0</v>
      </c>
    </row>
    <row r="33" spans="1:12" ht="15" customHeight="1" x14ac:dyDescent="0.2">
      <c r="A33" s="13" t="str">
        <v>Boa</v>
      </c>
      <c r="B33" s="28">
        <v>29868</v>
      </c>
      <c r="C33" s="27" t="str">
        <v>Chandler, Bubba</v>
      </c>
      <c r="D33" s="28" t="str">
        <v>PIN</v>
      </c>
      <c r="E33" s="28" t="str">
        <v>SP/RP</v>
      </c>
      <c r="F33" s="28">
        <v>4</v>
      </c>
      <c r="G33" s="29">
        <v>31.33</v>
      </c>
      <c r="H33" s="28">
        <v>10</v>
      </c>
      <c r="I33" s="29">
        <v>32.666666666666664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Boa</v>
      </c>
      <c r="B34" s="28">
        <v>31900</v>
      </c>
      <c r="C34" s="27" t="str">
        <v>Mazur, Adam</v>
      </c>
      <c r="D34" s="28" t="str">
        <v>MMN</v>
      </c>
      <c r="E34" s="28" t="str">
        <v>SP</v>
      </c>
      <c r="F34" s="28">
        <v>6</v>
      </c>
      <c r="G34" s="29">
        <v>30</v>
      </c>
      <c r="H34" s="28">
        <v>10</v>
      </c>
      <c r="I34" s="29">
        <v>31.333333333333332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Boa</v>
      </c>
      <c r="B35" s="28">
        <v>10233</v>
      </c>
      <c r="C35" s="27" t="str">
        <v>Chapman, Aroldis</v>
      </c>
      <c r="D35" s="28" t="str">
        <v>BOA</v>
      </c>
      <c r="E35" s="28" t="str">
        <v>RP</v>
      </c>
      <c r="F35" s="28">
        <v>0</v>
      </c>
      <c r="G35" s="29">
        <v>61.33</v>
      </c>
      <c r="H35" s="28">
        <v>11</v>
      </c>
      <c r="I35" s="29">
        <v>64.333333333333329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Boa</v>
      </c>
      <c r="B36" s="28">
        <v>11384</v>
      </c>
      <c r="C36" s="27" t="str">
        <v>Kahnle, Tommy</v>
      </c>
      <c r="D36" s="28" t="str">
        <v>DEA</v>
      </c>
      <c r="E36" s="28" t="str">
        <v>RP</v>
      </c>
      <c r="F36" s="28">
        <v>0</v>
      </c>
      <c r="G36" s="29">
        <v>63</v>
      </c>
      <c r="H36" s="28">
        <v>11</v>
      </c>
      <c r="I36" s="29">
        <v>66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Boa</v>
      </c>
      <c r="B37" s="28">
        <v>12828</v>
      </c>
      <c r="C37" s="27" t="str">
        <v>Kittredge, Andrew</v>
      </c>
      <c r="D37" s="28" t="str">
        <v>BAA/CHN</v>
      </c>
      <c r="E37" s="28" t="str">
        <v>RP</v>
      </c>
      <c r="F37" s="28">
        <v>0</v>
      </c>
      <c r="G37" s="29">
        <v>53</v>
      </c>
      <c r="H37" s="28">
        <v>11</v>
      </c>
      <c r="I37" s="29">
        <v>55.333333333333336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Boa</v>
      </c>
      <c r="B38" s="28">
        <v>13580</v>
      </c>
      <c r="C38" s="27" t="str">
        <v>Okert, Steven</v>
      </c>
      <c r="D38" s="28" t="str">
        <v>HOA</v>
      </c>
      <c r="E38" s="28" t="str">
        <v>RP/SP</v>
      </c>
      <c r="F38" s="28">
        <v>1</v>
      </c>
      <c r="G38" s="29">
        <v>71.66</v>
      </c>
      <c r="H38" s="28">
        <v>11</v>
      </c>
      <c r="I38" s="29">
        <v>75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Boa</v>
      </c>
      <c r="B39" s="28">
        <v>16835</v>
      </c>
      <c r="C39" s="27" t="str">
        <v>Bernardino, Brennan</v>
      </c>
      <c r="D39" s="28" t="str">
        <v>BOA</v>
      </c>
      <c r="E39" s="28" t="str">
        <v>RP/SP</v>
      </c>
      <c r="F39" s="28">
        <v>3</v>
      </c>
      <c r="G39" s="29">
        <v>51.66</v>
      </c>
      <c r="H39" s="28">
        <v>11</v>
      </c>
      <c r="I39" s="29">
        <v>54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Boa</v>
      </c>
      <c r="B40" s="28">
        <v>20349</v>
      </c>
      <c r="C40" s="27" t="str">
        <v>Kelly, Zack</v>
      </c>
      <c r="D40" s="28" t="str">
        <v>BOA</v>
      </c>
      <c r="E40" s="28" t="str">
        <v>RP</v>
      </c>
      <c r="F40" s="28">
        <v>0</v>
      </c>
      <c r="G40" s="29">
        <v>35.33</v>
      </c>
      <c r="H40" s="28">
        <v>11</v>
      </c>
      <c r="I40" s="29">
        <v>37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Boa</v>
      </c>
      <c r="B41" s="28">
        <v>20375</v>
      </c>
      <c r="C41" s="27" t="str">
        <v>Weissert, Greg</v>
      </c>
      <c r="D41" s="28" t="str">
        <v>BOA</v>
      </c>
      <c r="E41" s="28" t="str">
        <v>RP</v>
      </c>
      <c r="F41" s="28">
        <v>0</v>
      </c>
      <c r="G41" s="29">
        <v>67</v>
      </c>
      <c r="H41" s="28">
        <v>11</v>
      </c>
      <c r="I41" s="29">
        <v>70.333333333333329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Boa</v>
      </c>
      <c r="B42" s="28">
        <v>25648</v>
      </c>
      <c r="C42" s="27" t="str">
        <v>Slaten, Justin</v>
      </c>
      <c r="D42" s="28" t="str">
        <v>BOA</v>
      </c>
      <c r="E42" s="28" t="str">
        <v>RP</v>
      </c>
      <c r="F42" s="28">
        <v>0</v>
      </c>
      <c r="G42" s="29">
        <v>34</v>
      </c>
      <c r="H42" s="28">
        <v>11</v>
      </c>
      <c r="I42" s="29">
        <v>35.666666666666664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Boa</v>
      </c>
      <c r="B43" s="28">
        <v>26191</v>
      </c>
      <c r="C43" s="27" t="str">
        <v>Strowd, Kade</v>
      </c>
      <c r="D43" s="28" t="str">
        <v>BAA</v>
      </c>
      <c r="E43" s="28" t="str">
        <v>RP</v>
      </c>
      <c r="F43" s="28">
        <v>0</v>
      </c>
      <c r="G43" s="29">
        <v>26.33</v>
      </c>
      <c r="H43" s="28">
        <v>11</v>
      </c>
      <c r="I43" s="29">
        <v>27.333333333333332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Boa</v>
      </c>
      <c r="B44" s="28">
        <v>26214</v>
      </c>
      <c r="C44" s="27" t="str">
        <v>Murphy, Chris</v>
      </c>
      <c r="D44" s="28" t="str">
        <v>BOA</v>
      </c>
      <c r="E44" s="28" t="str">
        <v>RP</v>
      </c>
      <c r="F44" s="28">
        <v>0</v>
      </c>
      <c r="G44" s="29">
        <v>34.659999999999997</v>
      </c>
      <c r="H44" s="28">
        <v>11</v>
      </c>
      <c r="I44" s="29">
        <v>36.333333333333336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Boa</v>
      </c>
      <c r="B45" s="28">
        <v>35466</v>
      </c>
      <c r="C45" s="27" t="str">
        <v>Tolle, Payton</v>
      </c>
      <c r="D45" s="28" t="str">
        <v>BOA</v>
      </c>
      <c r="E45" s="28" t="str">
        <v>RP/SP</v>
      </c>
      <c r="F45" s="28">
        <v>3</v>
      </c>
      <c r="G45" s="29">
        <v>16.329999999999998</v>
      </c>
      <c r="H45" s="28">
        <v>11</v>
      </c>
      <c r="I45" s="29">
        <v>17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12" ht="15.75" x14ac:dyDescent="0.25">
      <c r="A50" s="43" t="s">
        <v>167</v>
      </c>
    </row>
    <row r="51" spans="1:12" customFormat="1" x14ac:dyDescent="0.2">
      <c r="A51" s="13" t="str" cm="1">
        <f t="array" ref="A51">_xlfn._xlws.FILTER(Players!$A:$I,Players!$A:$A="x-Boa","")</f>
        <v/>
      </c>
      <c r="B51" s="44"/>
      <c r="C51" s="61"/>
      <c r="D51" s="59"/>
      <c r="E51" s="47"/>
      <c r="F51" s="48"/>
      <c r="G51" s="44"/>
      <c r="H51" s="47"/>
      <c r="I51" s="53"/>
      <c r="J51" s="64"/>
      <c r="K51" s="64"/>
      <c r="L51" s="66"/>
    </row>
    <row r="52" spans="1:12" customFormat="1" x14ac:dyDescent="0.2">
      <c r="A52" s="13"/>
      <c r="B52" s="44"/>
      <c r="C52" s="61"/>
      <c r="D52" s="54"/>
      <c r="E52" s="47"/>
      <c r="F52" s="47"/>
      <c r="G52" s="44"/>
      <c r="H52" s="47"/>
      <c r="I52" s="53"/>
      <c r="J52" s="64"/>
      <c r="K52" s="65"/>
      <c r="L52" s="66"/>
    </row>
    <row r="53" spans="1:12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  <c r="J53" s="64"/>
      <c r="K53" s="65"/>
      <c r="L53" s="66"/>
    </row>
    <row r="54" spans="1:12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  <c r="J54" s="64"/>
      <c r="K54" s="65"/>
      <c r="L54" s="66"/>
    </row>
    <row r="55" spans="1:12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  <c r="J55" s="64"/>
      <c r="K55" s="64"/>
      <c r="L55" s="66"/>
    </row>
    <row r="56" spans="1:12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  <c r="J56" s="64"/>
      <c r="K56" s="65"/>
      <c r="L56" s="66"/>
    </row>
    <row r="57" spans="1:12" customFormat="1" x14ac:dyDescent="0.2">
      <c r="A57" s="13"/>
      <c r="B57" s="44"/>
      <c r="C57" s="61"/>
      <c r="D57" s="59"/>
      <c r="E57" s="51"/>
      <c r="F57" s="52"/>
      <c r="G57" s="44"/>
      <c r="H57" s="51"/>
      <c r="I57" s="53"/>
      <c r="J57" s="64"/>
      <c r="K57" s="64"/>
      <c r="L57" s="66"/>
    </row>
    <row r="58" spans="1:12" customFormat="1" x14ac:dyDescent="0.2">
      <c r="A58" s="13"/>
      <c r="B58" s="44"/>
      <c r="C58" s="61"/>
      <c r="D58" s="59"/>
      <c r="E58" s="47"/>
      <c r="F58" s="48"/>
      <c r="G58" s="44"/>
      <c r="H58" s="47"/>
      <c r="I58" s="53"/>
      <c r="J58" s="64"/>
      <c r="K58" s="64"/>
      <c r="L58" s="66"/>
    </row>
    <row r="59" spans="1:12" customFormat="1" x14ac:dyDescent="0.2">
      <c r="A59" s="13"/>
      <c r="B59" s="13"/>
      <c r="C59" s="62"/>
      <c r="D59" s="14"/>
      <c r="E59" s="47"/>
      <c r="F59" s="13"/>
      <c r="G59" s="13"/>
      <c r="H59" s="47"/>
      <c r="I59" s="53"/>
      <c r="J59" s="64"/>
      <c r="K59" s="65"/>
      <c r="L59" s="66"/>
    </row>
    <row r="60" spans="1:12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  <c r="J60" s="64"/>
      <c r="K60" s="65"/>
      <c r="L60" s="66"/>
    </row>
    <row r="61" spans="1:12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  <c r="J61" s="64"/>
      <c r="K61" s="64"/>
      <c r="L61" s="66"/>
    </row>
    <row r="62" spans="1:12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  <c r="J62" s="64"/>
      <c r="K62" s="64"/>
      <c r="L62" s="66"/>
    </row>
    <row r="63" spans="1:12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  <c r="J63" s="64"/>
      <c r="K63" s="64"/>
      <c r="L63" s="66"/>
    </row>
    <row r="64" spans="1:12" customFormat="1" x14ac:dyDescent="0.2">
      <c r="A64" s="13"/>
      <c r="B64" s="13"/>
      <c r="C64" s="62"/>
      <c r="D64" s="14"/>
      <c r="E64" s="47"/>
      <c r="F64" s="13"/>
      <c r="G64" s="13"/>
      <c r="H64" s="51"/>
      <c r="I64" s="53"/>
      <c r="J64" s="64"/>
      <c r="K64" s="64"/>
      <c r="L64" s="66"/>
    </row>
    <row r="65" spans="1:12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  <c r="J65" s="64"/>
      <c r="K65" s="64"/>
      <c r="L65" s="66"/>
    </row>
    <row r="66" spans="1:12" customFormat="1" x14ac:dyDescent="0.2">
      <c r="A66" s="13"/>
      <c r="B66" s="13"/>
      <c r="C66" s="62"/>
      <c r="D66" s="14"/>
      <c r="E66" s="47"/>
      <c r="F66" s="13"/>
      <c r="G66" s="13"/>
      <c r="H66" s="51"/>
      <c r="I66" s="53"/>
      <c r="J66" s="64"/>
      <c r="K66" s="64"/>
      <c r="L66" s="66"/>
    </row>
    <row r="67" spans="1:12" customFormat="1" x14ac:dyDescent="0.2">
      <c r="A67" s="13"/>
      <c r="B67" s="13"/>
      <c r="C67" s="62"/>
      <c r="D67" s="14"/>
      <c r="E67" s="47"/>
      <c r="F67" s="13"/>
      <c r="G67" s="13"/>
      <c r="H67" s="51"/>
      <c r="I67" s="53"/>
      <c r="J67" s="64"/>
      <c r="K67" s="64"/>
      <c r="L67" s="66"/>
    </row>
    <row r="68" spans="1:12" x14ac:dyDescent="0.2">
      <c r="A68" s="67"/>
      <c r="B68" s="13"/>
      <c r="C68" s="62"/>
      <c r="D68" s="14"/>
      <c r="E68" s="47"/>
      <c r="F68" s="13"/>
      <c r="G68" s="13"/>
      <c r="H68" s="51"/>
      <c r="I68" s="53"/>
      <c r="J68" s="64"/>
      <c r="K68" s="64"/>
      <c r="L68" s="66"/>
    </row>
    <row r="69" spans="1:12" x14ac:dyDescent="0.2">
      <c r="A69" s="67"/>
      <c r="B69" s="13"/>
      <c r="C69" s="62"/>
      <c r="D69" s="14"/>
      <c r="E69" s="47"/>
      <c r="F69" s="13"/>
      <c r="G69" s="13"/>
      <c r="H69" s="51"/>
      <c r="I69" s="53"/>
      <c r="J69" s="64"/>
      <c r="K69" s="64"/>
      <c r="L69" s="66"/>
    </row>
    <row r="70" spans="1:12" x14ac:dyDescent="0.2">
      <c r="A70" s="67"/>
      <c r="B70" s="13"/>
      <c r="C70" s="62"/>
      <c r="D70" s="14"/>
      <c r="E70" s="51"/>
      <c r="F70" s="13"/>
      <c r="G70" s="13"/>
      <c r="H70" s="47"/>
      <c r="I70" s="53"/>
      <c r="J70" s="64"/>
      <c r="K70" s="65"/>
      <c r="L70" s="66"/>
    </row>
  </sheetData>
  <sortState xmlns:xlrd2="http://schemas.microsoft.com/office/spreadsheetml/2017/richdata2" ref="A50:I72">
    <sortCondition ref="H50:H72"/>
    <sortCondition ref="C50:C72"/>
  </sortState>
  <mergeCells count="2">
    <mergeCell ref="B1:D1"/>
    <mergeCell ref="G1:I1"/>
  </mergeCells>
  <conditionalFormatting sqref="D6:D48">
    <cfRule type="containsText" dxfId="99" priority="8" operator="containsText" text="BOA">
      <formula>NOT(ISERROR(SEARCH("BOA",D6)))</formula>
    </cfRule>
  </conditionalFormatting>
  <conditionalFormatting sqref="G1:I67">
    <cfRule type="cellIs" dxfId="98" priority="1" operator="equal">
      <formula>"NC"</formula>
    </cfRule>
  </conditionalFormatting>
  <conditionalFormatting sqref="G71:I1048576">
    <cfRule type="cellIs" dxfId="97" priority="4" operator="equal">
      <formula>"NC"</formula>
    </cfRule>
  </conditionalFormatting>
  <conditionalFormatting sqref="I68:I70 H69:H70">
    <cfRule type="cellIs" dxfId="96" priority="3" operator="equal">
      <formula>"NC"</formula>
    </cfRule>
  </conditionalFormatting>
  <hyperlinks>
    <hyperlink ref="I2" r:id="rId1" xr:uid="{00000000-0004-0000-02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T81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33</v>
      </c>
      <c r="C1" s="85"/>
      <c r="D1" s="85"/>
      <c r="F1" s="4" t="s">
        <v>1</v>
      </c>
      <c r="G1" s="86" t="s">
        <v>142</v>
      </c>
      <c r="H1" s="86"/>
      <c r="I1" s="86"/>
      <c r="K1" s="26" t="s">
        <v>115</v>
      </c>
      <c r="L1" s="10">
        <v>40</v>
      </c>
    </row>
    <row r="2" spans="1:20" x14ac:dyDescent="0.2">
      <c r="I2" s="34" t="s">
        <v>143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I3" s="8"/>
      <c r="K3" s="11"/>
    </row>
    <row r="4" spans="1:20" x14ac:dyDescent="0.2">
      <c r="I4" s="8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_xlfn._xlws.FILTER(Players!$A:$L,Players!$A:$A="Cha","")</f>
        <v>Cha</v>
      </c>
      <c r="B6" s="28">
        <v>12976</v>
      </c>
      <c r="C6" s="27" t="str">
        <v>Hedges, Austin</v>
      </c>
      <c r="D6" s="28" t="str">
        <v>CLA</v>
      </c>
      <c r="E6" s="28" t="str">
        <v>CA</v>
      </c>
      <c r="F6" s="28">
        <v>0</v>
      </c>
      <c r="G6" s="28">
        <v>155</v>
      </c>
      <c r="H6" s="28">
        <v>2</v>
      </c>
      <c r="I6" s="28">
        <v>162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s="1" customFormat="1" ht="15" customHeight="1" x14ac:dyDescent="0.2">
      <c r="A7" s="13" t="str">
        <v>Cha</v>
      </c>
      <c r="B7" s="28">
        <v>25543</v>
      </c>
      <c r="C7" s="27" t="str">
        <v>Lee, Korey</v>
      </c>
      <c r="D7" s="28" t="str">
        <v>CHA</v>
      </c>
      <c r="E7" s="28" t="str">
        <v>CA</v>
      </c>
      <c r="F7" s="28">
        <v>0</v>
      </c>
      <c r="G7" s="28">
        <v>35</v>
      </c>
      <c r="H7" s="28">
        <v>2</v>
      </c>
      <c r="I7" s="28">
        <v>36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808</v>
      </c>
      <c r="Q7"/>
      <c r="T7"/>
    </row>
    <row r="8" spans="1:20" ht="15" customHeight="1" x14ac:dyDescent="0.2">
      <c r="A8" s="13" t="str">
        <v>Cha</v>
      </c>
      <c r="B8" s="28">
        <v>28022</v>
      </c>
      <c r="C8" s="27" t="str">
        <v>Quero, Edgar</v>
      </c>
      <c r="D8" s="28" t="str">
        <v>CHA</v>
      </c>
      <c r="E8" s="28" t="str">
        <v>CA</v>
      </c>
      <c r="F8" s="28">
        <v>0</v>
      </c>
      <c r="G8" s="28">
        <v>365</v>
      </c>
      <c r="H8" s="28">
        <v>2</v>
      </c>
      <c r="I8" s="28">
        <v>383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406</v>
      </c>
      <c r="Q8"/>
      <c r="T8"/>
    </row>
    <row r="9" spans="1:20" ht="15" customHeight="1" x14ac:dyDescent="0.2">
      <c r="A9" s="13" t="str">
        <v>Cha</v>
      </c>
      <c r="B9" s="28">
        <v>33549</v>
      </c>
      <c r="C9" s="27" t="str">
        <v>Teel, Kyle</v>
      </c>
      <c r="D9" s="28" t="str">
        <v>CHA</v>
      </c>
      <c r="E9" s="28" t="str">
        <v>CA</v>
      </c>
      <c r="F9" s="28">
        <v>0</v>
      </c>
      <c r="G9" s="28">
        <v>253</v>
      </c>
      <c r="H9" s="28">
        <v>2</v>
      </c>
      <c r="I9" s="28">
        <v>265</v>
      </c>
      <c r="J9" s="28">
        <v>0</v>
      </c>
      <c r="K9" s="28">
        <v>0</v>
      </c>
      <c r="L9" s="37">
        <v>0</v>
      </c>
      <c r="O9" s="21" t="s">
        <v>6</v>
      </c>
      <c r="P9" s="21">
        <f>SUMIF(H$6:H$49,"4",G$6:G$49)</f>
        <v>1554</v>
      </c>
      <c r="Q9"/>
      <c r="T9"/>
    </row>
    <row r="10" spans="1:20" s="1" customFormat="1" ht="15" customHeight="1" x14ac:dyDescent="0.2">
      <c r="A10" s="13" t="str">
        <v>Cha</v>
      </c>
      <c r="B10" s="28">
        <v>26197</v>
      </c>
      <c r="C10" s="27" t="str">
        <v>Vaughn, Andrew</v>
      </c>
      <c r="D10" s="28" t="str">
        <v>CHA/MLN</v>
      </c>
      <c r="E10" s="28" t="str">
        <v>1B</v>
      </c>
      <c r="F10" s="28">
        <v>0</v>
      </c>
      <c r="G10" s="28">
        <v>406</v>
      </c>
      <c r="H10" s="28">
        <v>3</v>
      </c>
      <c r="I10" s="28">
        <v>426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643</v>
      </c>
      <c r="Q10"/>
      <c r="T10"/>
    </row>
    <row r="11" spans="1:20" s="1" customFormat="1" ht="15" customHeight="1" x14ac:dyDescent="0.2">
      <c r="A11" s="13" t="str">
        <v>Cha</v>
      </c>
      <c r="B11" s="28">
        <v>5417</v>
      </c>
      <c r="C11" s="27" t="str">
        <v>Altuve, Jose</v>
      </c>
      <c r="D11" s="28" t="str">
        <v>HOA</v>
      </c>
      <c r="E11" s="28" t="str">
        <v>2B/LF</v>
      </c>
      <c r="F11" s="28">
        <v>0</v>
      </c>
      <c r="G11" s="28">
        <v>588</v>
      </c>
      <c r="H11" s="28">
        <v>4</v>
      </c>
      <c r="I11" s="28">
        <v>617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705</v>
      </c>
      <c r="Q11"/>
      <c r="T11"/>
    </row>
    <row r="12" spans="1:20" ht="15" customHeight="1" x14ac:dyDescent="0.2">
      <c r="A12" s="13" t="str">
        <v>Cha</v>
      </c>
      <c r="B12" s="28">
        <v>21009</v>
      </c>
      <c r="C12" s="27" t="str">
        <v>Rivas, Leo</v>
      </c>
      <c r="D12" s="28" t="str">
        <v>SEA</v>
      </c>
      <c r="E12" s="28" t="str">
        <v>2B</v>
      </c>
      <c r="F12" s="28">
        <v>0</v>
      </c>
      <c r="G12" s="28">
        <v>90</v>
      </c>
      <c r="H12" s="28">
        <v>4</v>
      </c>
      <c r="I12" s="28">
        <v>94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SUMIF(H$6:H$49,"7",G$6:G$49)</f>
        <v>1701</v>
      </c>
      <c r="Q12"/>
      <c r="T12"/>
    </row>
    <row r="13" spans="1:20" ht="15" customHeight="1" x14ac:dyDescent="0.2">
      <c r="A13" s="13" t="str">
        <v>Cha</v>
      </c>
      <c r="B13" s="28">
        <v>22896</v>
      </c>
      <c r="C13" s="27" t="str">
        <v>Sosa, Lenyn</v>
      </c>
      <c r="D13" s="28" t="str">
        <v>CHA</v>
      </c>
      <c r="E13" s="28" t="str">
        <v>2B/1B</v>
      </c>
      <c r="F13" s="28">
        <v>0</v>
      </c>
      <c r="G13" s="28">
        <v>518</v>
      </c>
      <c r="H13" s="28">
        <v>4</v>
      </c>
      <c r="I13" s="28">
        <v>543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284</v>
      </c>
      <c r="Q13"/>
      <c r="T13"/>
    </row>
    <row r="14" spans="1:20" ht="15" customHeight="1" x14ac:dyDescent="0.2">
      <c r="A14" s="13" t="str">
        <v>Cha</v>
      </c>
      <c r="B14" s="28">
        <v>24488</v>
      </c>
      <c r="C14" s="27" t="str">
        <v>Schuemann, Max</v>
      </c>
      <c r="D14" s="28" t="str">
        <v>OAA</v>
      </c>
      <c r="E14" s="28" t="str">
        <v>2B/3B</v>
      </c>
      <c r="F14" s="28">
        <v>0</v>
      </c>
      <c r="G14" s="28">
        <v>183</v>
      </c>
      <c r="H14" s="28">
        <v>4</v>
      </c>
      <c r="I14" s="28">
        <v>192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621</v>
      </c>
      <c r="Q14"/>
      <c r="T14"/>
    </row>
    <row r="15" spans="1:20" s="1" customFormat="1" ht="15" customHeight="1" x14ac:dyDescent="0.2">
      <c r="A15" s="13" t="str">
        <v>Cha</v>
      </c>
      <c r="B15" s="28">
        <v>26548</v>
      </c>
      <c r="C15" s="27" t="str">
        <v>Acuna, Luisangel</v>
      </c>
      <c r="D15" s="28" t="str">
        <v>NYN</v>
      </c>
      <c r="E15" s="28" t="str">
        <v>2B</v>
      </c>
      <c r="F15" s="28">
        <v>0</v>
      </c>
      <c r="G15" s="28">
        <v>175</v>
      </c>
      <c r="H15" s="28">
        <v>4</v>
      </c>
      <c r="I15" s="28">
        <v>183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0</v>
      </c>
      <c r="Q15"/>
      <c r="T15"/>
    </row>
    <row r="16" spans="1:20" ht="15" customHeight="1" x14ac:dyDescent="0.2">
      <c r="A16" s="13" t="str">
        <v>Cha</v>
      </c>
      <c r="B16" s="28">
        <v>26299</v>
      </c>
      <c r="C16" s="27" t="str">
        <v>Jung, Josh</v>
      </c>
      <c r="D16" s="28" t="str">
        <v>TEA</v>
      </c>
      <c r="E16" s="28" t="str">
        <v>3B</v>
      </c>
      <c r="F16" s="28">
        <v>0</v>
      </c>
      <c r="G16" s="28">
        <v>482</v>
      </c>
      <c r="H16" s="28">
        <v>5</v>
      </c>
      <c r="I16" s="28">
        <v>506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s="1" customFormat="1" ht="15" customHeight="1" x14ac:dyDescent="0.2">
      <c r="A17" s="13" t="str">
        <v>Cha</v>
      </c>
      <c r="B17" s="28">
        <v>31363</v>
      </c>
      <c r="C17" s="27" t="str">
        <v>Pauley, Graham</v>
      </c>
      <c r="D17" s="28" t="str">
        <v>MMN</v>
      </c>
      <c r="E17" s="28" t="str">
        <v>3B</v>
      </c>
      <c r="F17" s="28">
        <v>0</v>
      </c>
      <c r="G17" s="28">
        <v>161</v>
      </c>
      <c r="H17" s="28">
        <v>5</v>
      </c>
      <c r="I17" s="28">
        <v>169</v>
      </c>
      <c r="J17" s="28">
        <v>0</v>
      </c>
      <c r="K17" s="28">
        <v>0</v>
      </c>
      <c r="L17" s="37">
        <v>0</v>
      </c>
      <c r="T17"/>
    </row>
    <row r="18" spans="1:20" s="1" customFormat="1" ht="15" customHeight="1" x14ac:dyDescent="0.2">
      <c r="A18" s="13" t="str">
        <v>Cha</v>
      </c>
      <c r="B18" s="28">
        <v>29712</v>
      </c>
      <c r="C18" s="27" t="str">
        <v>Montgomery, Colson</v>
      </c>
      <c r="D18" s="28" t="str">
        <v>CHA</v>
      </c>
      <c r="E18" s="28" t="str">
        <v>SS</v>
      </c>
      <c r="F18" s="28">
        <v>0</v>
      </c>
      <c r="G18" s="28">
        <v>255</v>
      </c>
      <c r="H18" s="28">
        <v>6</v>
      </c>
      <c r="I18" s="28">
        <v>267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s="1" customFormat="1" ht="15" customHeight="1" x14ac:dyDescent="0.2">
      <c r="A19" s="13" t="str">
        <v>Cha</v>
      </c>
      <c r="B19" s="28">
        <v>31580</v>
      </c>
      <c r="C19" s="27" t="str">
        <v>Meidroth, Chase</v>
      </c>
      <c r="D19" s="28" t="str">
        <v>CHA</v>
      </c>
      <c r="E19" s="28" t="str">
        <v>SS/2B</v>
      </c>
      <c r="F19" s="28">
        <v>0</v>
      </c>
      <c r="G19" s="28">
        <v>450</v>
      </c>
      <c r="H19" s="28">
        <v>6</v>
      </c>
      <c r="I19" s="28">
        <v>472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175</v>
      </c>
      <c r="Q19" s="22">
        <f>SUMIF(H$6:H$49,"10",G$6:G$49)</f>
        <v>986.97</v>
      </c>
      <c r="T19"/>
    </row>
    <row r="20" spans="1:20" ht="15" customHeight="1" x14ac:dyDescent="0.2">
      <c r="A20" s="13" t="str">
        <v>Cha</v>
      </c>
      <c r="B20" s="28">
        <v>17901</v>
      </c>
      <c r="C20" s="27" t="str">
        <v>Benintendi, Andrew</v>
      </c>
      <c r="D20" s="28" t="str">
        <v>CHA</v>
      </c>
      <c r="E20" s="28" t="str">
        <v>LF</v>
      </c>
      <c r="F20" s="28">
        <v>0</v>
      </c>
      <c r="G20" s="28">
        <v>420</v>
      </c>
      <c r="H20" s="28">
        <v>7</v>
      </c>
      <c r="I20" s="28">
        <v>441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21</v>
      </c>
      <c r="Q20" s="22">
        <f>SUMIF(H$6:H$49,"11",G$6:G$49)</f>
        <v>649.29</v>
      </c>
      <c r="T20"/>
    </row>
    <row r="21" spans="1:20" customFormat="1" ht="15" customHeight="1" x14ac:dyDescent="0.2">
      <c r="A21" s="13" t="str">
        <v>Cha</v>
      </c>
      <c r="B21" s="28">
        <v>19901</v>
      </c>
      <c r="C21" s="27" t="str">
        <v>Sheets, Gavin</v>
      </c>
      <c r="D21" s="28" t="str">
        <v>SDN</v>
      </c>
      <c r="E21" s="28" t="str">
        <v>LF</v>
      </c>
      <c r="F21" s="28">
        <v>0</v>
      </c>
      <c r="G21" s="29">
        <v>492</v>
      </c>
      <c r="H21" s="28">
        <v>7</v>
      </c>
      <c r="I21" s="29">
        <v>516</v>
      </c>
      <c r="J21" s="28">
        <v>0</v>
      </c>
      <c r="K21" s="28">
        <v>0</v>
      </c>
      <c r="L21" s="37">
        <v>0</v>
      </c>
      <c r="Q21">
        <f>(Q19+Q20)/162</f>
        <v>10.100370370370371</v>
      </c>
    </row>
    <row r="22" spans="1:20" ht="15" customHeight="1" x14ac:dyDescent="0.2">
      <c r="A22" s="13" t="str">
        <v>Cha</v>
      </c>
      <c r="B22" s="28">
        <v>31394</v>
      </c>
      <c r="C22" s="27" t="str">
        <v>Baldwin, Brooks</v>
      </c>
      <c r="D22" s="28" t="str">
        <v>CHA</v>
      </c>
      <c r="E22" s="28" t="str">
        <v>LF/CF</v>
      </c>
      <c r="F22" s="28">
        <v>0</v>
      </c>
      <c r="G22" s="29">
        <v>300</v>
      </c>
      <c r="H22" s="28">
        <v>7</v>
      </c>
      <c r="I22" s="29">
        <v>315</v>
      </c>
      <c r="J22" s="28">
        <v>0</v>
      </c>
      <c r="K22" s="28">
        <v>0</v>
      </c>
      <c r="L22" s="37">
        <v>0</v>
      </c>
      <c r="T22"/>
    </row>
    <row r="23" spans="1:20" s="1" customFormat="1" ht="15" customHeight="1" x14ac:dyDescent="0.2">
      <c r="A23" s="13" t="str">
        <v>Cha</v>
      </c>
      <c r="B23" s="28">
        <v>33333</v>
      </c>
      <c r="C23" s="27" t="str">
        <v>Langford, Wyatt</v>
      </c>
      <c r="D23" s="28" t="str">
        <v>TEA</v>
      </c>
      <c r="E23" s="28" t="str">
        <v>LF/CF</v>
      </c>
      <c r="F23" s="28">
        <v>0</v>
      </c>
      <c r="G23" s="29">
        <v>489</v>
      </c>
      <c r="H23" s="28">
        <v>7</v>
      </c>
      <c r="I23" s="29">
        <v>513</v>
      </c>
      <c r="J23" s="28">
        <v>0</v>
      </c>
      <c r="K23" s="28">
        <v>0</v>
      </c>
      <c r="L23" s="37">
        <v>0</v>
      </c>
      <c r="T23"/>
    </row>
    <row r="24" spans="1:20" s="1" customFormat="1" ht="15" customHeight="1" x14ac:dyDescent="0.2">
      <c r="A24" s="13" t="str">
        <v>Cha</v>
      </c>
      <c r="B24" s="28">
        <v>16947</v>
      </c>
      <c r="C24" s="27" t="str">
        <v>Hill, Derek</v>
      </c>
      <c r="D24" s="28" t="str">
        <v>MMN/CHA</v>
      </c>
      <c r="E24" s="28" t="str">
        <v>CF</v>
      </c>
      <c r="F24" s="28">
        <v>0</v>
      </c>
      <c r="G24" s="29">
        <v>134</v>
      </c>
      <c r="H24" s="28">
        <v>8</v>
      </c>
      <c r="I24" s="29">
        <v>140</v>
      </c>
      <c r="J24" s="28">
        <v>0</v>
      </c>
      <c r="K24" s="28">
        <v>0</v>
      </c>
      <c r="L24" s="37">
        <v>0</v>
      </c>
      <c r="T24"/>
    </row>
    <row r="25" spans="1:20" customFormat="1" ht="15" customHeight="1" x14ac:dyDescent="0.2">
      <c r="A25" s="13" t="str">
        <v>Cha</v>
      </c>
      <c r="B25" s="28">
        <v>22244</v>
      </c>
      <c r="C25" s="27" t="str">
        <v>Suwinski, Jack</v>
      </c>
      <c r="D25" s="28" t="str">
        <v>PIN</v>
      </c>
      <c r="E25" s="28" t="str">
        <v>CF/LF/RF</v>
      </c>
      <c r="F25" s="28">
        <v>0</v>
      </c>
      <c r="G25" s="29">
        <v>150</v>
      </c>
      <c r="H25" s="28">
        <v>8</v>
      </c>
      <c r="I25" s="29">
        <v>157</v>
      </c>
      <c r="J25" s="28">
        <v>0</v>
      </c>
      <c r="K25" s="29">
        <v>0</v>
      </c>
      <c r="L25" s="37">
        <v>0</v>
      </c>
    </row>
    <row r="26" spans="1:20" ht="15" customHeight="1" x14ac:dyDescent="0.2">
      <c r="A26" s="13" t="str">
        <v>Cha</v>
      </c>
      <c r="B26" s="28">
        <v>19913</v>
      </c>
      <c r="C26" s="27" t="str">
        <v>Sanchez, Jesus</v>
      </c>
      <c r="D26" s="28" t="str">
        <v>MMN/HOA</v>
      </c>
      <c r="E26" s="28" t="str">
        <v>RF/LF</v>
      </c>
      <c r="F26" s="28">
        <v>0</v>
      </c>
      <c r="G26" s="29">
        <v>451</v>
      </c>
      <c r="H26" s="28">
        <v>9</v>
      </c>
      <c r="I26" s="29">
        <v>473</v>
      </c>
      <c r="J26" s="28">
        <v>0</v>
      </c>
      <c r="K26" s="29">
        <v>0</v>
      </c>
      <c r="L26" s="37">
        <v>0</v>
      </c>
      <c r="T26"/>
    </row>
    <row r="27" spans="1:20" s="1" customFormat="1" ht="15" customHeight="1" x14ac:dyDescent="0.2">
      <c r="A27" s="13" t="str">
        <v>Cha</v>
      </c>
      <c r="B27" s="28">
        <v>22239</v>
      </c>
      <c r="C27" s="30" t="str">
        <v>Jackson, Jeremiah</v>
      </c>
      <c r="D27" s="28" t="str">
        <v>BAA</v>
      </c>
      <c r="E27" s="28" t="str">
        <v>RF/3B</v>
      </c>
      <c r="F27" s="28">
        <v>0</v>
      </c>
      <c r="G27" s="29">
        <v>170</v>
      </c>
      <c r="H27" s="28">
        <v>9</v>
      </c>
      <c r="I27" s="29">
        <v>178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Cha</v>
      </c>
      <c r="B28" s="28">
        <v>18525</v>
      </c>
      <c r="C28" s="30" t="str">
        <v>Cease, Dylan</v>
      </c>
      <c r="D28" s="28" t="str">
        <v>SDN</v>
      </c>
      <c r="E28" s="28" t="str">
        <v>SP</v>
      </c>
      <c r="F28" s="28">
        <v>32</v>
      </c>
      <c r="G28" s="29">
        <v>168</v>
      </c>
      <c r="H28" s="28">
        <v>10</v>
      </c>
      <c r="I28" s="29">
        <v>176.33333333333334</v>
      </c>
      <c r="J28" s="28">
        <v>0</v>
      </c>
      <c r="K28" s="29">
        <v>0</v>
      </c>
      <c r="L28" s="37">
        <v>0</v>
      </c>
      <c r="T28"/>
    </row>
    <row r="29" spans="1:20" customFormat="1" ht="15" customHeight="1" x14ac:dyDescent="0.2">
      <c r="A29" s="13" t="str">
        <v>Cha</v>
      </c>
      <c r="B29" s="28">
        <v>21448</v>
      </c>
      <c r="C29" s="30" t="str">
        <v>Martin, Davis</v>
      </c>
      <c r="D29" s="28" t="str">
        <v>CHA</v>
      </c>
      <c r="E29" s="28" t="str">
        <v>SP</v>
      </c>
      <c r="F29" s="28">
        <v>25</v>
      </c>
      <c r="G29" s="29">
        <v>142.66</v>
      </c>
      <c r="H29" s="28">
        <v>10</v>
      </c>
      <c r="I29" s="29">
        <v>149.66666666666666</v>
      </c>
      <c r="J29" s="28">
        <v>0</v>
      </c>
      <c r="K29" s="29">
        <v>0</v>
      </c>
      <c r="L29" s="37">
        <v>0</v>
      </c>
      <c r="T29" s="5"/>
    </row>
    <row r="30" spans="1:20" customFormat="1" ht="15" customHeight="1" x14ac:dyDescent="0.2">
      <c r="A30" s="13" t="str">
        <v>Cha</v>
      </c>
      <c r="B30" s="28">
        <v>27463</v>
      </c>
      <c r="C30" s="30" t="str">
        <v>Crochet, Garrett</v>
      </c>
      <c r="D30" s="28" t="str">
        <v>BOA</v>
      </c>
      <c r="E30" s="28" t="str">
        <v>SP</v>
      </c>
      <c r="F30" s="28">
        <v>32</v>
      </c>
      <c r="G30" s="29">
        <v>205.33</v>
      </c>
      <c r="H30" s="28">
        <v>10</v>
      </c>
      <c r="I30" s="29">
        <v>215.33333333333334</v>
      </c>
      <c r="J30" s="28">
        <v>0</v>
      </c>
      <c r="K30" s="29">
        <v>0</v>
      </c>
      <c r="L30" s="37">
        <v>0</v>
      </c>
      <c r="M30" s="5"/>
      <c r="N30" s="5"/>
      <c r="T30" s="5"/>
    </row>
    <row r="31" spans="1:20" ht="15" customHeight="1" x14ac:dyDescent="0.2">
      <c r="A31" s="13" t="str">
        <v>Cha</v>
      </c>
      <c r="B31" s="28">
        <v>29878</v>
      </c>
      <c r="C31" s="30" t="str">
        <v>Burke, Sean</v>
      </c>
      <c r="D31" s="28" t="str">
        <v>CHA</v>
      </c>
      <c r="E31" s="28" t="str">
        <v>SP/RP</v>
      </c>
      <c r="F31" s="28">
        <v>22</v>
      </c>
      <c r="G31" s="29">
        <v>134.33000000000001</v>
      </c>
      <c r="H31" s="28">
        <v>10</v>
      </c>
      <c r="I31" s="29">
        <v>141</v>
      </c>
      <c r="J31" s="28">
        <v>0</v>
      </c>
      <c r="K31" s="29">
        <v>0</v>
      </c>
      <c r="L31" s="37">
        <v>0</v>
      </c>
    </row>
    <row r="32" spans="1:20" customFormat="1" ht="15" customHeight="1" x14ac:dyDescent="0.2">
      <c r="A32" s="13" t="str">
        <v>Cha</v>
      </c>
      <c r="B32" s="28">
        <v>31623</v>
      </c>
      <c r="C32" s="30" t="str">
        <v>Misiorowski, Jacob</v>
      </c>
      <c r="D32" s="28" t="str">
        <v>MLN</v>
      </c>
      <c r="E32" s="28" t="str">
        <v>SP</v>
      </c>
      <c r="F32" s="28">
        <v>14</v>
      </c>
      <c r="G32" s="29">
        <v>66</v>
      </c>
      <c r="H32" s="28">
        <v>10</v>
      </c>
      <c r="I32" s="29">
        <v>69</v>
      </c>
      <c r="J32" s="28">
        <v>0</v>
      </c>
      <c r="K32" s="29">
        <v>0</v>
      </c>
      <c r="L32" s="37">
        <v>0</v>
      </c>
      <c r="T32" s="5"/>
    </row>
    <row r="33" spans="1:20" customFormat="1" ht="15" customHeight="1" x14ac:dyDescent="0.2">
      <c r="A33" s="13" t="str">
        <v>Cha</v>
      </c>
      <c r="B33" s="28">
        <v>31687</v>
      </c>
      <c r="C33" s="30" t="str">
        <v>Smith, Shane</v>
      </c>
      <c r="D33" s="28" t="str">
        <v>CHA</v>
      </c>
      <c r="E33" s="28" t="str">
        <v>SP</v>
      </c>
      <c r="F33" s="28">
        <v>29</v>
      </c>
      <c r="G33" s="29">
        <v>146.33000000000001</v>
      </c>
      <c r="H33" s="28">
        <v>10</v>
      </c>
      <c r="I33" s="29">
        <v>153.33333333333334</v>
      </c>
      <c r="J33" s="28">
        <v>0</v>
      </c>
      <c r="K33" s="29">
        <v>0</v>
      </c>
      <c r="L33" s="37">
        <v>0</v>
      </c>
      <c r="M33" s="5"/>
      <c r="N33" s="5"/>
      <c r="T33" s="5"/>
    </row>
    <row r="34" spans="1:20" ht="15" customHeight="1" x14ac:dyDescent="0.2">
      <c r="A34" s="13" t="str">
        <v>Cha</v>
      </c>
      <c r="B34" s="28">
        <v>31730</v>
      </c>
      <c r="C34" s="30" t="str">
        <v>Cannon, Jonathan</v>
      </c>
      <c r="D34" s="28" t="str">
        <v>CHA</v>
      </c>
      <c r="E34" s="28" t="str">
        <v>SP/RP</v>
      </c>
      <c r="F34" s="28">
        <v>17</v>
      </c>
      <c r="G34" s="29">
        <v>103.66</v>
      </c>
      <c r="H34" s="28">
        <v>10</v>
      </c>
      <c r="I34" s="29">
        <v>108.66666666666667</v>
      </c>
      <c r="J34" s="28">
        <v>0</v>
      </c>
      <c r="K34" s="29">
        <v>0</v>
      </c>
      <c r="L34" s="37">
        <v>0</v>
      </c>
    </row>
    <row r="35" spans="1:20" ht="15" customHeight="1" x14ac:dyDescent="0.2">
      <c r="A35" s="13" t="str">
        <v>Cha</v>
      </c>
      <c r="B35" s="28">
        <v>33850</v>
      </c>
      <c r="C35" s="30" t="str">
        <v>Sproat, Brandon</v>
      </c>
      <c r="D35" s="28" t="str">
        <v>NYN</v>
      </c>
      <c r="E35" s="28" t="str">
        <v>SP</v>
      </c>
      <c r="F35" s="28">
        <v>4</v>
      </c>
      <c r="G35" s="29">
        <v>20.66</v>
      </c>
      <c r="H35" s="28">
        <v>10</v>
      </c>
      <c r="I35" s="29">
        <v>21.666666666666668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Cha</v>
      </c>
      <c r="B36" s="28">
        <v>11861</v>
      </c>
      <c r="C36" s="30" t="str">
        <v>Adam, Jason</v>
      </c>
      <c r="D36" s="28" t="str">
        <v>SDN</v>
      </c>
      <c r="E36" s="28" t="str">
        <v>RP</v>
      </c>
      <c r="F36" s="28">
        <v>0</v>
      </c>
      <c r="G36" s="29">
        <v>65.33</v>
      </c>
      <c r="H36" s="28">
        <v>11</v>
      </c>
      <c r="I36" s="29">
        <v>68.333333333333329</v>
      </c>
      <c r="J36" s="28">
        <v>0</v>
      </c>
      <c r="K36" s="29">
        <v>0</v>
      </c>
      <c r="L36" s="37">
        <v>0</v>
      </c>
    </row>
    <row r="37" spans="1:20" ht="15" customHeight="1" x14ac:dyDescent="0.2">
      <c r="A37" s="13" t="str">
        <v>Cha</v>
      </c>
      <c r="B37" s="28">
        <v>19330</v>
      </c>
      <c r="C37" s="30" t="str">
        <v>Festa, Matt</v>
      </c>
      <c r="D37" s="28" t="str">
        <v>CLA</v>
      </c>
      <c r="E37" s="28" t="str">
        <v>RP</v>
      </c>
      <c r="F37" s="28">
        <v>0</v>
      </c>
      <c r="G37" s="29">
        <v>54.66</v>
      </c>
      <c r="H37" s="28">
        <v>11</v>
      </c>
      <c r="I37" s="29">
        <v>57.333333333333336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Cha</v>
      </c>
      <c r="B38" s="28">
        <v>19962</v>
      </c>
      <c r="C38" s="30" t="str">
        <v>Wentz, Joey</v>
      </c>
      <c r="D38" s="28" t="str">
        <v>PIN/MNA/ATN</v>
      </c>
      <c r="E38" s="28" t="str">
        <v>RP/SP</v>
      </c>
      <c r="F38" s="28">
        <v>13</v>
      </c>
      <c r="G38" s="29">
        <v>98</v>
      </c>
      <c r="H38" s="28">
        <v>11</v>
      </c>
      <c r="I38" s="29">
        <v>102.66666666666667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Cha</v>
      </c>
      <c r="B39" s="28">
        <v>21420</v>
      </c>
      <c r="C39" s="30" t="str">
        <v>De Los Santos, Yerry</v>
      </c>
      <c r="D39" s="28" t="str">
        <v>NYA</v>
      </c>
      <c r="E39" s="28" t="str">
        <v>RP</v>
      </c>
      <c r="F39" s="28">
        <v>0</v>
      </c>
      <c r="G39" s="29">
        <v>35.659999999999997</v>
      </c>
      <c r="H39" s="28">
        <v>11</v>
      </c>
      <c r="I39" s="29">
        <v>37.333333333333336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Cha</v>
      </c>
      <c r="B40" s="28">
        <v>24017</v>
      </c>
      <c r="C40" s="30" t="str">
        <v>Ferrer, Jose</v>
      </c>
      <c r="D40" s="28" t="str">
        <v>WAN</v>
      </c>
      <c r="E40" s="28" t="str">
        <v>RP</v>
      </c>
      <c r="F40" s="28">
        <v>0</v>
      </c>
      <c r="G40" s="29">
        <v>76.33</v>
      </c>
      <c r="H40" s="28">
        <v>11</v>
      </c>
      <c r="I40" s="29">
        <v>80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Cha</v>
      </c>
      <c r="B41" s="28">
        <v>25921</v>
      </c>
      <c r="C41" s="30" t="str">
        <v>Legumina, Casey</v>
      </c>
      <c r="D41" s="28" t="str">
        <v>SEA</v>
      </c>
      <c r="E41" s="28" t="str">
        <v>RP/SP</v>
      </c>
      <c r="F41" s="28">
        <v>1</v>
      </c>
      <c r="G41" s="29">
        <v>49.66</v>
      </c>
      <c r="H41" s="28">
        <v>11</v>
      </c>
      <c r="I41" s="29">
        <v>52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Cha</v>
      </c>
      <c r="B42" s="28">
        <v>27552</v>
      </c>
      <c r="C42" s="30" t="str">
        <v>Ashcraft, Graham</v>
      </c>
      <c r="D42" s="28" t="str">
        <v>CIN</v>
      </c>
      <c r="E42" s="28" t="str">
        <v>RP</v>
      </c>
      <c r="F42" s="28">
        <v>0</v>
      </c>
      <c r="G42" s="29">
        <v>65.33</v>
      </c>
      <c r="H42" s="28">
        <v>11</v>
      </c>
      <c r="I42" s="29">
        <v>68.333333333333329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Cha</v>
      </c>
      <c r="B43" s="28">
        <v>30105</v>
      </c>
      <c r="C43" s="30" t="str">
        <v>Vasil, Mike</v>
      </c>
      <c r="D43" s="28" t="str">
        <v>CHA</v>
      </c>
      <c r="E43" s="28" t="str">
        <v>RP/SP</v>
      </c>
      <c r="F43" s="28">
        <v>3</v>
      </c>
      <c r="G43" s="29">
        <v>101</v>
      </c>
      <c r="H43" s="28">
        <v>11</v>
      </c>
      <c r="I43" s="29">
        <v>106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Cha</v>
      </c>
      <c r="B44" s="28">
        <v>31204</v>
      </c>
      <c r="C44" s="27" t="str">
        <v>Wrobleski, Justin</v>
      </c>
      <c r="D44" s="28" t="str">
        <v>LAN</v>
      </c>
      <c r="E44" s="28" t="str">
        <v>RP/SP</v>
      </c>
      <c r="F44" s="28">
        <v>2</v>
      </c>
      <c r="G44" s="29">
        <v>66.66</v>
      </c>
      <c r="H44" s="28">
        <v>11</v>
      </c>
      <c r="I44" s="29">
        <v>69.666666666666671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Cha</v>
      </c>
      <c r="B45" s="28">
        <v>33927</v>
      </c>
      <c r="C45" s="27" t="str">
        <v>Taylor, Grant</v>
      </c>
      <c r="D45" s="28" t="str">
        <v>CHA</v>
      </c>
      <c r="E45" s="28" t="str">
        <v>RP/SP</v>
      </c>
      <c r="F45" s="28">
        <v>2</v>
      </c>
      <c r="G45" s="29">
        <v>36.659999999999997</v>
      </c>
      <c r="H45" s="28">
        <v>11</v>
      </c>
      <c r="I45" s="29">
        <v>38.333333333333336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12" ht="15.75" x14ac:dyDescent="0.25">
      <c r="A50" s="43" t="s">
        <v>167</v>
      </c>
    </row>
    <row r="51" spans="1:12" customFormat="1" x14ac:dyDescent="0.2">
      <c r="A51" s="13" t="str" cm="1">
        <f t="array" ref="A51">_xlfn._xlws.FILTER(Players!$A:$I,Players!$A:$A="x-Cha","")</f>
        <v/>
      </c>
      <c r="B51" s="44"/>
      <c r="C51" s="61"/>
      <c r="D51" s="59"/>
      <c r="E51" s="47"/>
      <c r="F51" s="48"/>
      <c r="G51" s="44"/>
      <c r="H51" s="47"/>
      <c r="I51" s="53"/>
      <c r="J51" s="64"/>
      <c r="K51" s="65"/>
      <c r="L51" s="66"/>
    </row>
    <row r="52" spans="1:12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  <c r="J52" s="64"/>
      <c r="K52" s="65"/>
      <c r="L52" s="66"/>
    </row>
    <row r="53" spans="1:12" customFormat="1" x14ac:dyDescent="0.2">
      <c r="A53" s="13"/>
      <c r="B53" s="44"/>
      <c r="C53" s="61"/>
      <c r="D53" s="59"/>
      <c r="E53" s="47"/>
      <c r="F53" s="47"/>
      <c r="G53" s="44"/>
      <c r="H53" s="47"/>
      <c r="I53" s="53"/>
      <c r="J53" s="64"/>
      <c r="K53" s="65"/>
      <c r="L53" s="66"/>
    </row>
    <row r="54" spans="1:12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  <c r="J54" s="64"/>
      <c r="K54" s="64"/>
      <c r="L54" s="66"/>
    </row>
    <row r="55" spans="1:12" customFormat="1" x14ac:dyDescent="0.2">
      <c r="A55" s="13"/>
      <c r="B55" s="44"/>
      <c r="C55" s="61"/>
      <c r="D55" s="59"/>
      <c r="E55" s="51"/>
      <c r="F55" s="51"/>
      <c r="G55" s="44"/>
      <c r="H55" s="51"/>
      <c r="I55" s="53"/>
      <c r="J55" s="64"/>
      <c r="K55" s="64"/>
      <c r="L55" s="66"/>
    </row>
    <row r="56" spans="1:12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  <c r="J56" s="64"/>
      <c r="K56" s="64"/>
      <c r="L56" s="66"/>
    </row>
    <row r="57" spans="1:12" customFormat="1" x14ac:dyDescent="0.2">
      <c r="A57" s="13"/>
      <c r="B57" s="44"/>
      <c r="C57" s="61"/>
      <c r="D57" s="58"/>
      <c r="E57" s="47"/>
      <c r="F57" s="48"/>
      <c r="G57" s="44"/>
      <c r="H57" s="47"/>
      <c r="I57" s="53"/>
      <c r="J57" s="64"/>
      <c r="K57" s="65"/>
      <c r="L57" s="66"/>
    </row>
    <row r="58" spans="1:12" customFormat="1" x14ac:dyDescent="0.2">
      <c r="A58" s="13"/>
      <c r="B58" s="44"/>
      <c r="C58" s="61"/>
      <c r="D58" s="58"/>
      <c r="E58" s="47"/>
      <c r="F58" s="48"/>
      <c r="G58" s="44"/>
      <c r="H58" s="47"/>
      <c r="I58" s="53"/>
      <c r="J58" s="64"/>
      <c r="K58" s="65"/>
      <c r="L58" s="66"/>
    </row>
    <row r="59" spans="1:12" customFormat="1" x14ac:dyDescent="0.2">
      <c r="A59" s="13"/>
      <c r="B59" s="44"/>
      <c r="C59" s="61"/>
      <c r="D59" s="59"/>
      <c r="E59" s="47"/>
      <c r="F59" s="48"/>
      <c r="G59" s="44"/>
      <c r="H59" s="47"/>
      <c r="I59" s="53"/>
      <c r="J59" s="64"/>
      <c r="K59" s="64"/>
      <c r="L59" s="66"/>
    </row>
    <row r="60" spans="1:12" customFormat="1" x14ac:dyDescent="0.2">
      <c r="A60" s="13"/>
      <c r="B60" s="44"/>
      <c r="C60" s="61"/>
      <c r="D60" s="59"/>
      <c r="E60" s="51"/>
      <c r="F60" s="52"/>
      <c r="G60" s="44"/>
      <c r="H60" s="51"/>
      <c r="I60" s="53"/>
      <c r="J60" s="64"/>
      <c r="K60" s="64"/>
      <c r="L60" s="66"/>
    </row>
    <row r="61" spans="1:12" customFormat="1" x14ac:dyDescent="0.2">
      <c r="A61" s="13"/>
      <c r="B61" s="44"/>
      <c r="C61" s="61"/>
      <c r="D61" s="59"/>
      <c r="E61" s="51"/>
      <c r="F61" s="52"/>
      <c r="G61" s="44"/>
      <c r="H61" s="51"/>
      <c r="I61" s="53"/>
      <c r="J61" s="64"/>
      <c r="K61" s="64"/>
      <c r="L61" s="66"/>
    </row>
    <row r="62" spans="1:12" customFormat="1" x14ac:dyDescent="0.2">
      <c r="A62" s="13"/>
      <c r="B62" s="44"/>
      <c r="C62" s="61"/>
      <c r="D62" s="58"/>
      <c r="E62" s="47"/>
      <c r="F62" s="48"/>
      <c r="G62" s="44"/>
      <c r="H62" s="47"/>
      <c r="I62" s="53"/>
      <c r="J62" s="64"/>
      <c r="K62" s="64"/>
      <c r="L62" s="66"/>
    </row>
    <row r="63" spans="1:12" customFormat="1" x14ac:dyDescent="0.2">
      <c r="A63" s="13"/>
      <c r="B63" s="44"/>
      <c r="C63" s="61"/>
      <c r="D63" s="59"/>
      <c r="E63" s="47"/>
      <c r="F63" s="48"/>
      <c r="G63" s="44"/>
      <c r="H63" s="47"/>
      <c r="I63" s="53"/>
      <c r="J63" s="64"/>
      <c r="K63" s="65"/>
      <c r="L63" s="66"/>
    </row>
    <row r="64" spans="1:12" customFormat="1" x14ac:dyDescent="0.2">
      <c r="A64" s="13"/>
      <c r="B64" s="44"/>
      <c r="C64" s="61"/>
      <c r="D64" s="59"/>
      <c r="E64" s="47"/>
      <c r="F64" s="48"/>
      <c r="G64" s="44"/>
      <c r="H64" s="47"/>
      <c r="I64" s="53"/>
      <c r="J64" s="64"/>
      <c r="K64" s="65"/>
      <c r="L64" s="66"/>
    </row>
    <row r="65" spans="1:12" customFormat="1" x14ac:dyDescent="0.2">
      <c r="A65" s="13"/>
      <c r="B65" s="44"/>
      <c r="C65" s="61"/>
      <c r="D65" s="59"/>
      <c r="E65" s="51"/>
      <c r="F65" s="52"/>
      <c r="G65" s="44"/>
      <c r="H65" s="51"/>
      <c r="I65" s="53"/>
      <c r="J65" s="64"/>
      <c r="K65" s="64"/>
      <c r="L65" s="66"/>
    </row>
    <row r="66" spans="1:12" customFormat="1" x14ac:dyDescent="0.2">
      <c r="A66" s="13"/>
      <c r="B66" s="13"/>
      <c r="C66" s="62"/>
      <c r="D66" s="14"/>
      <c r="E66" s="47"/>
      <c r="F66" s="13"/>
      <c r="G66" s="13"/>
      <c r="H66" s="47"/>
      <c r="I66" s="53"/>
      <c r="J66" s="64"/>
      <c r="K66" s="64"/>
      <c r="L66" s="66"/>
    </row>
    <row r="67" spans="1:12" customFormat="1" x14ac:dyDescent="0.2">
      <c r="A67" s="13"/>
      <c r="B67" s="13"/>
      <c r="C67" s="62"/>
      <c r="D67" s="54"/>
      <c r="E67" s="51"/>
      <c r="F67" s="13"/>
      <c r="G67" s="13"/>
      <c r="H67" s="51"/>
      <c r="I67" s="53"/>
      <c r="J67" s="64"/>
      <c r="K67" s="64"/>
      <c r="L67" s="66"/>
    </row>
    <row r="68" spans="1:12" customFormat="1" x14ac:dyDescent="0.2">
      <c r="A68" s="13"/>
      <c r="B68" s="13"/>
      <c r="C68" s="62"/>
      <c r="D68" s="14"/>
      <c r="E68" s="47"/>
      <c r="F68" s="13"/>
      <c r="G68" s="13"/>
      <c r="H68" s="47"/>
      <c r="I68" s="53"/>
      <c r="J68" s="64"/>
      <c r="K68" s="65"/>
      <c r="L68" s="66"/>
    </row>
    <row r="69" spans="1:12" customFormat="1" x14ac:dyDescent="0.2">
      <c r="A69" s="13"/>
      <c r="B69" s="13"/>
      <c r="C69" s="62"/>
      <c r="D69" s="14"/>
      <c r="E69" s="47"/>
      <c r="F69" s="13"/>
      <c r="G69" s="13"/>
      <c r="H69" s="47"/>
      <c r="I69" s="53"/>
      <c r="J69" s="64"/>
      <c r="K69" s="64"/>
      <c r="L69" s="66"/>
    </row>
    <row r="70" spans="1:12" customFormat="1" x14ac:dyDescent="0.2">
      <c r="A70" s="13"/>
      <c r="B70" s="13"/>
      <c r="C70" s="62"/>
      <c r="D70" s="14"/>
      <c r="E70" s="47"/>
      <c r="F70" s="13"/>
      <c r="G70" s="13"/>
      <c r="H70" s="51"/>
      <c r="I70" s="53"/>
      <c r="J70" s="64"/>
      <c r="K70" s="64"/>
      <c r="L70" s="66"/>
    </row>
    <row r="71" spans="1:12" customFormat="1" x14ac:dyDescent="0.2">
      <c r="A71" s="13"/>
      <c r="B71" s="13"/>
      <c r="C71" s="62"/>
      <c r="D71" s="14"/>
      <c r="E71" s="47"/>
      <c r="F71" s="13"/>
      <c r="G71" s="13"/>
      <c r="H71" s="51"/>
      <c r="I71" s="53"/>
      <c r="J71" s="64"/>
      <c r="K71" s="64"/>
      <c r="L71" s="66"/>
    </row>
    <row r="72" spans="1:12" customFormat="1" x14ac:dyDescent="0.2">
      <c r="A72" s="13"/>
      <c r="B72" s="13"/>
      <c r="C72" s="62"/>
      <c r="D72" s="14"/>
      <c r="E72" s="47"/>
      <c r="F72" s="13"/>
      <c r="G72" s="13"/>
      <c r="H72" s="47"/>
      <c r="I72" s="53"/>
      <c r="J72" s="64"/>
      <c r="K72" s="65"/>
      <c r="L72" s="66"/>
    </row>
    <row r="73" spans="1:12" customFormat="1" x14ac:dyDescent="0.2">
      <c r="A73" s="13"/>
      <c r="B73" s="13"/>
      <c r="C73" s="62"/>
      <c r="D73" s="14"/>
      <c r="E73" s="47"/>
      <c r="F73" s="13"/>
      <c r="G73" s="13"/>
      <c r="H73" s="51"/>
      <c r="I73" s="53"/>
      <c r="J73" s="64"/>
      <c r="K73" s="64"/>
      <c r="L73" s="66"/>
    </row>
    <row r="74" spans="1:12" customFormat="1" x14ac:dyDescent="0.2">
      <c r="A74" s="13"/>
      <c r="B74" s="13"/>
      <c r="C74" s="62"/>
      <c r="D74" s="14"/>
      <c r="E74" s="47"/>
      <c r="F74" s="13"/>
      <c r="G74" s="13"/>
      <c r="H74" s="51"/>
      <c r="I74" s="53"/>
      <c r="J74" s="64"/>
      <c r="K74" s="64"/>
      <c r="L74" s="66"/>
    </row>
    <row r="75" spans="1:12" customFormat="1" x14ac:dyDescent="0.2">
      <c r="A75" s="13"/>
      <c r="B75" s="13"/>
      <c r="C75" s="62"/>
      <c r="D75" s="14"/>
      <c r="E75" s="47"/>
      <c r="F75" s="13"/>
      <c r="G75" s="13"/>
      <c r="H75" s="51"/>
      <c r="I75" s="53"/>
      <c r="J75" s="64"/>
      <c r="K75" s="64"/>
      <c r="L75" s="66"/>
    </row>
    <row r="76" spans="1:12" x14ac:dyDescent="0.2">
      <c r="A76" s="67"/>
      <c r="B76" s="13"/>
      <c r="C76" s="62"/>
      <c r="D76" s="14"/>
      <c r="E76" s="47"/>
      <c r="F76" s="13"/>
      <c r="G76" s="13"/>
      <c r="H76" s="47"/>
      <c r="I76" s="53"/>
      <c r="J76" s="64"/>
      <c r="K76" s="64"/>
      <c r="L76" s="66"/>
    </row>
    <row r="77" spans="1:12" x14ac:dyDescent="0.2">
      <c r="A77" s="67"/>
      <c r="B77" s="13"/>
      <c r="C77" s="62"/>
      <c r="D77" s="14"/>
      <c r="E77" s="51"/>
      <c r="F77" s="13"/>
      <c r="G77" s="13"/>
      <c r="H77" s="47"/>
      <c r="I77" s="53"/>
      <c r="J77" s="64"/>
      <c r="K77" s="64"/>
      <c r="L77" s="66"/>
    </row>
    <row r="78" spans="1:12" x14ac:dyDescent="0.2">
      <c r="A78" s="67"/>
      <c r="B78" s="13"/>
      <c r="C78" s="62"/>
      <c r="D78" s="14"/>
      <c r="E78" s="51"/>
      <c r="F78" s="13"/>
      <c r="G78" s="13"/>
      <c r="H78" s="47"/>
      <c r="I78" s="53"/>
      <c r="J78" s="64"/>
      <c r="K78" s="65"/>
      <c r="L78" s="66"/>
    </row>
    <row r="79" spans="1:12" x14ac:dyDescent="0.2">
      <c r="A79" s="67"/>
      <c r="B79" s="13"/>
      <c r="C79" s="62"/>
      <c r="D79" s="14"/>
      <c r="E79" s="47"/>
      <c r="F79" s="13"/>
      <c r="G79" s="13"/>
      <c r="H79" s="47"/>
      <c r="I79" s="53"/>
      <c r="J79" s="64"/>
      <c r="K79" s="65"/>
      <c r="L79" s="66"/>
    </row>
    <row r="80" spans="1:12" x14ac:dyDescent="0.2">
      <c r="A80" s="67"/>
      <c r="B80" s="13"/>
      <c r="C80" s="62"/>
      <c r="D80" s="14"/>
      <c r="E80" s="47"/>
      <c r="F80" s="13"/>
      <c r="G80" s="13"/>
      <c r="H80" s="51"/>
      <c r="I80" s="53"/>
      <c r="J80" s="64"/>
      <c r="K80" s="64"/>
      <c r="L80" s="66"/>
    </row>
    <row r="81" spans="1:12" x14ac:dyDescent="0.2">
      <c r="A81" s="67"/>
      <c r="B81" s="13"/>
      <c r="C81" s="62"/>
      <c r="D81" s="14"/>
      <c r="E81" s="58"/>
      <c r="F81" s="13"/>
      <c r="G81" s="13"/>
      <c r="H81" s="47"/>
      <c r="I81" s="53"/>
      <c r="J81" s="64"/>
      <c r="K81" s="64"/>
      <c r="L81" s="66"/>
    </row>
  </sheetData>
  <sortState xmlns:xlrd2="http://schemas.microsoft.com/office/spreadsheetml/2017/richdata2" ref="A50:I69">
    <sortCondition ref="H50:H69"/>
    <sortCondition ref="C50:C69"/>
  </sortState>
  <mergeCells count="2">
    <mergeCell ref="B1:D1"/>
    <mergeCell ref="G1:I1"/>
  </mergeCells>
  <conditionalFormatting sqref="D6:D48">
    <cfRule type="containsText" dxfId="95" priority="7" operator="containsText" text="CHA">
      <formula>NOT(ISERROR(SEARCH("CHA",D6)))</formula>
    </cfRule>
  </conditionalFormatting>
  <conditionalFormatting sqref="G1:I73">
    <cfRule type="cellIs" dxfId="94" priority="1" operator="equal">
      <formula>"NC"</formula>
    </cfRule>
  </conditionalFormatting>
  <conditionalFormatting sqref="G82:I1048576">
    <cfRule type="cellIs" dxfId="93" priority="4" operator="equal">
      <formula>"NC"</formula>
    </cfRule>
  </conditionalFormatting>
  <conditionalFormatting sqref="I74:I81 H79:H81">
    <cfRule type="cellIs" dxfId="92" priority="3" operator="equal">
      <formula>"NC"</formula>
    </cfRule>
  </conditionalFormatting>
  <printOptions horizontalCentered="1" verticalCentered="1"/>
  <pageMargins left="0.25" right="0.25" top="0.25" bottom="0" header="0.05" footer="0.3"/>
  <pageSetup orientation="portrait" horizontalDpi="4294967293" vertic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T68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34</v>
      </c>
      <c r="C1" s="85"/>
      <c r="D1" s="85"/>
      <c r="F1" s="4" t="s">
        <v>1</v>
      </c>
      <c r="G1" s="87" t="s">
        <v>35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116</v>
      </c>
      <c r="K2" s="26" t="s">
        <v>114</v>
      </c>
      <c r="L2" s="11" cm="1">
        <f t="array" aca="1" ref="L2" ca="1">COUNTIF(A6:A48,RIGHT(CELL("filename",A1),3))</f>
        <v>40</v>
      </c>
    </row>
    <row r="3" spans="1:20" x14ac:dyDescent="0.2">
      <c r="I3" s="8"/>
      <c r="K3" s="11"/>
    </row>
    <row r="4" spans="1:20" x14ac:dyDescent="0.2">
      <c r="I4" s="8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customFormat="1" ht="15" customHeight="1" x14ac:dyDescent="0.2">
      <c r="A6" s="13" t="str" cm="1">
        <f t="array" ref="A6:L45">_xlfn._xlws.FILTER(Players!$A:$L,Players!$A:$A="Chn","")</f>
        <v>Chn</v>
      </c>
      <c r="B6" s="28">
        <v>16478</v>
      </c>
      <c r="C6" s="27" t="str">
        <v>Schwarber, Kyle</v>
      </c>
      <c r="D6" s="28" t="str">
        <v>PHN</v>
      </c>
      <c r="E6" s="28" t="str">
        <v>DH</v>
      </c>
      <c r="F6" s="28">
        <v>0</v>
      </c>
      <c r="G6" s="28">
        <v>604</v>
      </c>
      <c r="H6" s="28">
        <v>1</v>
      </c>
      <c r="I6" s="28">
        <v>634</v>
      </c>
      <c r="J6" s="28">
        <v>0</v>
      </c>
      <c r="K6" s="28">
        <v>0</v>
      </c>
      <c r="L6" s="37">
        <v>0</v>
      </c>
      <c r="M6" s="5"/>
      <c r="N6" s="5"/>
      <c r="O6" s="20" t="s">
        <v>100</v>
      </c>
      <c r="P6" s="20" t="s">
        <v>97</v>
      </c>
    </row>
    <row r="7" spans="1:20" ht="15" customHeight="1" x14ac:dyDescent="0.2">
      <c r="A7" s="13" t="str">
        <v>Chn</v>
      </c>
      <c r="B7" s="28">
        <v>18848</v>
      </c>
      <c r="C7" s="27" t="str">
        <v>Pozo, Yohel</v>
      </c>
      <c r="D7" s="28" t="str">
        <v>SLN</v>
      </c>
      <c r="E7" s="28" t="str">
        <v>CA</v>
      </c>
      <c r="F7" s="28">
        <v>0</v>
      </c>
      <c r="G7" s="28">
        <v>160</v>
      </c>
      <c r="H7" s="28">
        <v>2</v>
      </c>
      <c r="I7" s="28">
        <v>168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798</v>
      </c>
      <c r="Q7"/>
      <c r="T7"/>
    </row>
    <row r="8" spans="1:20" s="1" customFormat="1" ht="15" customHeight="1" x14ac:dyDescent="0.2">
      <c r="A8" s="13" t="str">
        <v>Chn</v>
      </c>
      <c r="B8" s="28">
        <v>21693</v>
      </c>
      <c r="C8" s="27" t="str">
        <v>Amaya, Miguel</v>
      </c>
      <c r="D8" s="28" t="str">
        <v>CHN</v>
      </c>
      <c r="E8" s="28" t="str">
        <v>CA</v>
      </c>
      <c r="F8" s="28">
        <v>0</v>
      </c>
      <c r="G8" s="28">
        <v>96</v>
      </c>
      <c r="H8" s="28">
        <v>2</v>
      </c>
      <c r="I8" s="28">
        <v>100</v>
      </c>
      <c r="J8" s="28">
        <v>0</v>
      </c>
      <c r="K8" s="28">
        <v>0</v>
      </c>
      <c r="L8" s="37">
        <v>0</v>
      </c>
      <c r="O8" s="21" t="s">
        <v>4</v>
      </c>
      <c r="P8" s="21">
        <f>SUMIF(H$6:H$48,"3",G$6:G$48)</f>
        <v>778</v>
      </c>
      <c r="Q8"/>
      <c r="T8"/>
    </row>
    <row r="9" spans="1:20" customFormat="1" ht="15" customHeight="1" x14ac:dyDescent="0.2">
      <c r="A9" s="13" t="str">
        <v>Chn</v>
      </c>
      <c r="B9" s="28">
        <v>23003</v>
      </c>
      <c r="C9" s="27" t="str">
        <v>Diaz, Yainer</v>
      </c>
      <c r="D9" s="28" t="str">
        <v>HOA</v>
      </c>
      <c r="E9" s="28" t="str">
        <v>CA</v>
      </c>
      <c r="F9" s="28">
        <v>0</v>
      </c>
      <c r="G9" s="28">
        <v>542</v>
      </c>
      <c r="H9" s="28">
        <v>2</v>
      </c>
      <c r="I9" s="28">
        <v>569</v>
      </c>
      <c r="J9" s="28">
        <v>0</v>
      </c>
      <c r="K9" s="28">
        <v>0</v>
      </c>
      <c r="L9" s="37">
        <v>0</v>
      </c>
      <c r="M9" s="5"/>
      <c r="N9" s="5"/>
      <c r="O9" s="21" t="s">
        <v>6</v>
      </c>
      <c r="P9" s="21">
        <f>SUMIF(H$6:H$48,"4",G$6:G$48)</f>
        <v>599</v>
      </c>
    </row>
    <row r="10" spans="1:20" ht="15" customHeight="1" x14ac:dyDescent="0.2">
      <c r="A10" s="13" t="str">
        <v>Chn</v>
      </c>
      <c r="B10" s="28">
        <v>9218</v>
      </c>
      <c r="C10" s="27" t="str">
        <v>Goldschmidt, Paul</v>
      </c>
      <c r="D10" s="28" t="str">
        <v>NYA</v>
      </c>
      <c r="E10" s="28" t="str">
        <v>1B</v>
      </c>
      <c r="F10" s="28">
        <v>0</v>
      </c>
      <c r="G10" s="28">
        <v>489</v>
      </c>
      <c r="H10" s="28">
        <v>3</v>
      </c>
      <c r="I10" s="28">
        <v>513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SUMIF(H$6:H$48,"5",G$6:G$48)</f>
        <v>825</v>
      </c>
      <c r="Q10"/>
      <c r="T10"/>
    </row>
    <row r="11" spans="1:20" ht="15" customHeight="1" x14ac:dyDescent="0.2">
      <c r="A11" s="13" t="str">
        <v>Chn</v>
      </c>
      <c r="B11" s="28">
        <v>15679</v>
      </c>
      <c r="C11" s="27" t="str">
        <v>Tellez, Rowdy</v>
      </c>
      <c r="D11" s="28" t="str">
        <v>SEA/TEA</v>
      </c>
      <c r="E11" s="28" t="str">
        <v>1B</v>
      </c>
      <c r="F11" s="28">
        <v>0</v>
      </c>
      <c r="G11" s="28">
        <v>289</v>
      </c>
      <c r="H11" s="28">
        <v>3</v>
      </c>
      <c r="I11" s="28">
        <v>303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SUMIF(H$6:H$48,"6",G$6:G$48)</f>
        <v>672</v>
      </c>
      <c r="Q11"/>
      <c r="T11"/>
    </row>
    <row r="12" spans="1:20" ht="15" customHeight="1" x14ac:dyDescent="0.2">
      <c r="A12" s="13" t="str">
        <v>Chn</v>
      </c>
      <c r="B12" s="28">
        <v>21479</v>
      </c>
      <c r="C12" s="27" t="str">
        <v>Hoerner, Nico</v>
      </c>
      <c r="D12" s="28" t="str">
        <v>CHN</v>
      </c>
      <c r="E12" s="28" t="str">
        <v>2B</v>
      </c>
      <c r="F12" s="28">
        <v>0</v>
      </c>
      <c r="G12" s="28">
        <v>599</v>
      </c>
      <c r="H12" s="28">
        <v>4</v>
      </c>
      <c r="I12" s="28">
        <v>628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SUMIF(H$6:H$48,"7",G$6:G$48)</f>
        <v>938</v>
      </c>
      <c r="Q12"/>
      <c r="T12"/>
    </row>
    <row r="13" spans="1:20" ht="15" customHeight="1" x14ac:dyDescent="0.2">
      <c r="A13" s="13" t="str">
        <v>Chn</v>
      </c>
      <c r="B13" s="28">
        <v>13621</v>
      </c>
      <c r="C13" s="27" t="str">
        <v>Candelario, Jeimer</v>
      </c>
      <c r="D13" s="28" t="str">
        <v>CIN</v>
      </c>
      <c r="E13" s="28" t="str">
        <v>3B/1B</v>
      </c>
      <c r="F13" s="28">
        <v>0</v>
      </c>
      <c r="G13" s="28">
        <v>80</v>
      </c>
      <c r="H13" s="28">
        <v>5</v>
      </c>
      <c r="I13" s="28">
        <v>84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SUMIF(H$6:H$48,"8",G$6:G$48)</f>
        <v>836</v>
      </c>
      <c r="Q13"/>
      <c r="T13"/>
    </row>
    <row r="14" spans="1:20" customFormat="1" ht="15" customHeight="1" x14ac:dyDescent="0.2">
      <c r="A14" s="13" t="str">
        <v>Chn</v>
      </c>
      <c r="B14" s="28">
        <v>18795</v>
      </c>
      <c r="C14" s="27" t="str">
        <v>Urias, Ramon</v>
      </c>
      <c r="D14" s="28" t="str">
        <v>BAA/HOA</v>
      </c>
      <c r="E14" s="28" t="str">
        <v>3B/2B</v>
      </c>
      <c r="F14" s="28">
        <v>0</v>
      </c>
      <c r="G14" s="28">
        <v>352</v>
      </c>
      <c r="H14" s="28">
        <v>5</v>
      </c>
      <c r="I14" s="28">
        <v>369</v>
      </c>
      <c r="J14" s="28">
        <v>0</v>
      </c>
      <c r="K14" s="28">
        <v>0</v>
      </c>
      <c r="L14" s="37">
        <v>0</v>
      </c>
      <c r="M14" s="5"/>
      <c r="N14" s="5"/>
      <c r="O14" s="21" t="s">
        <v>12</v>
      </c>
      <c r="P14" s="22">
        <f>SUMIF(H$6:H$48,"9",G$6:G$48)</f>
        <v>974</v>
      </c>
    </row>
    <row r="15" spans="1:20" ht="15" customHeight="1" x14ac:dyDescent="0.2">
      <c r="A15" s="13" t="str">
        <v>Chn</v>
      </c>
      <c r="B15" s="28">
        <v>33322</v>
      </c>
      <c r="C15" s="27" t="str">
        <v>Shaw, Matt</v>
      </c>
      <c r="D15" s="28" t="str">
        <v>CHN</v>
      </c>
      <c r="E15" s="28" t="str">
        <v>3B</v>
      </c>
      <c r="F15" s="28">
        <v>0</v>
      </c>
      <c r="G15" s="28">
        <v>393</v>
      </c>
      <c r="H15" s="28">
        <v>5</v>
      </c>
      <c r="I15" s="28">
        <v>412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SUMIF(H$6:H$48,"1",G$6:G$48)</f>
        <v>604</v>
      </c>
      <c r="Q15"/>
      <c r="T15"/>
    </row>
    <row r="16" spans="1:20" s="1" customFormat="1" ht="15" customHeight="1" x14ac:dyDescent="0.2">
      <c r="A16" s="13" t="str">
        <v>Chn</v>
      </c>
      <c r="B16" s="28">
        <v>23733</v>
      </c>
      <c r="C16" s="27" t="str">
        <v>Duran, Ezequiel</v>
      </c>
      <c r="D16" s="28" t="str">
        <v>TEA</v>
      </c>
      <c r="E16" s="28" t="str">
        <v>SS/1B</v>
      </c>
      <c r="F16" s="28">
        <v>0</v>
      </c>
      <c r="G16" s="29">
        <v>205</v>
      </c>
      <c r="H16" s="28">
        <v>6</v>
      </c>
      <c r="I16" s="29">
        <v>215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Chn</v>
      </c>
      <c r="B17" s="28">
        <v>27506</v>
      </c>
      <c r="C17" s="27" t="str">
        <v>Kim, Ha-Seong</v>
      </c>
      <c r="D17" s="28" t="str">
        <v>TBA/ATN</v>
      </c>
      <c r="E17" s="28" t="str">
        <v>SS</v>
      </c>
      <c r="F17" s="28">
        <v>0</v>
      </c>
      <c r="G17" s="29">
        <v>171</v>
      </c>
      <c r="H17" s="28">
        <v>6</v>
      </c>
      <c r="I17" s="29">
        <v>179</v>
      </c>
      <c r="J17" s="28">
        <v>0</v>
      </c>
      <c r="K17" s="28">
        <v>0</v>
      </c>
      <c r="L17" s="37">
        <v>0</v>
      </c>
      <c r="T17"/>
    </row>
    <row r="18" spans="1:20" s="1" customFormat="1" ht="15" customHeight="1" x14ac:dyDescent="0.2">
      <c r="A18" s="13" t="str">
        <v>Chn</v>
      </c>
      <c r="B18" s="28">
        <v>29575</v>
      </c>
      <c r="C18" s="27" t="str">
        <v>Sweeney, Trey</v>
      </c>
      <c r="D18" s="28" t="str">
        <v>DEA</v>
      </c>
      <c r="E18" s="28" t="str">
        <v>SS</v>
      </c>
      <c r="F18" s="28">
        <v>0</v>
      </c>
      <c r="G18" s="29">
        <v>296</v>
      </c>
      <c r="H18" s="28">
        <v>6</v>
      </c>
      <c r="I18" s="29">
        <v>310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s="1" customFormat="1" ht="15" customHeight="1" x14ac:dyDescent="0.2">
      <c r="A19" s="13" t="str">
        <v>Chn</v>
      </c>
      <c r="B19" s="28">
        <v>16530</v>
      </c>
      <c r="C19" s="27" t="str">
        <v>Dubon, Mauricio</v>
      </c>
      <c r="D19" s="28" t="str">
        <v>HOA</v>
      </c>
      <c r="E19" s="28" t="str">
        <v>LF/2B/SS</v>
      </c>
      <c r="F19" s="28">
        <v>0</v>
      </c>
      <c r="G19" s="29">
        <v>369</v>
      </c>
      <c r="H19" s="28">
        <v>7</v>
      </c>
      <c r="I19" s="29">
        <v>387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SUMIF(H$6:H$48,"10",F$6:F$48)</f>
        <v>201</v>
      </c>
      <c r="Q19" s="22">
        <f>SUMIF(H$6:H$48,"10",G$6:G$48)</f>
        <v>1154.9700000000003</v>
      </c>
      <c r="T19"/>
    </row>
    <row r="20" spans="1:20" ht="15" customHeight="1" x14ac:dyDescent="0.2">
      <c r="A20" s="13" t="str">
        <v>Chn</v>
      </c>
      <c r="B20" s="28">
        <v>17919</v>
      </c>
      <c r="C20" s="27" t="str">
        <v>Happ, Ian</v>
      </c>
      <c r="D20" s="28" t="str">
        <v>CHN</v>
      </c>
      <c r="E20" s="28" t="str">
        <v>LF</v>
      </c>
      <c r="F20" s="28">
        <v>0</v>
      </c>
      <c r="G20" s="29">
        <v>569</v>
      </c>
      <c r="H20" s="28">
        <v>7</v>
      </c>
      <c r="I20" s="29">
        <v>597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SUMIF(H$6:H$48,"11",F$6:F$48)</f>
        <v>14</v>
      </c>
      <c r="Q20" s="22">
        <f>SUMIF(H$6:H$48,"11",G$6:G$48)</f>
        <v>467.30999999999995</v>
      </c>
      <c r="T20"/>
    </row>
    <row r="21" spans="1:20" ht="15" customHeight="1" x14ac:dyDescent="0.2">
      <c r="A21" s="13" t="str">
        <v>Chn</v>
      </c>
      <c r="B21" s="28">
        <v>15730</v>
      </c>
      <c r="C21" s="27" t="str">
        <v>Wade, Tyler</v>
      </c>
      <c r="D21" s="28" t="str">
        <v>SDN</v>
      </c>
      <c r="E21" s="28" t="str">
        <v>CF/LF</v>
      </c>
      <c r="F21" s="28">
        <v>0</v>
      </c>
      <c r="G21" s="29">
        <v>107</v>
      </c>
      <c r="H21" s="28">
        <v>8</v>
      </c>
      <c r="I21" s="29">
        <v>112</v>
      </c>
      <c r="J21" s="28">
        <v>0</v>
      </c>
      <c r="K21" s="28">
        <v>0</v>
      </c>
      <c r="L21" s="37">
        <v>0</v>
      </c>
      <c r="Q21" s="5">
        <f>(Q19+Q20)/162</f>
        <v>10.014074074074076</v>
      </c>
      <c r="T21"/>
    </row>
    <row r="22" spans="1:20" ht="15" customHeight="1" x14ac:dyDescent="0.2">
      <c r="A22" s="13" t="str">
        <v>Chn</v>
      </c>
      <c r="B22" s="28">
        <v>27769</v>
      </c>
      <c r="C22" s="27" t="str">
        <v>Crow-Armstrong, Pete</v>
      </c>
      <c r="D22" s="28" t="str">
        <v>CHN</v>
      </c>
      <c r="E22" s="28" t="str">
        <v>CF</v>
      </c>
      <c r="F22" s="28">
        <v>0</v>
      </c>
      <c r="G22" s="29">
        <v>591</v>
      </c>
      <c r="H22" s="28">
        <v>8</v>
      </c>
      <c r="I22" s="29">
        <v>620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Chn</v>
      </c>
      <c r="B23" s="28">
        <v>29524</v>
      </c>
      <c r="C23" s="27" t="str">
        <v>Teodosio, Bryce</v>
      </c>
      <c r="D23" s="28" t="str">
        <v>LAA</v>
      </c>
      <c r="E23" s="28" t="str">
        <v>CF</v>
      </c>
      <c r="F23" s="28">
        <v>0</v>
      </c>
      <c r="G23" s="29">
        <v>138</v>
      </c>
      <c r="H23" s="28">
        <v>8</v>
      </c>
      <c r="I23" s="29">
        <v>144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Chn</v>
      </c>
      <c r="B24" s="28">
        <v>22532</v>
      </c>
      <c r="C24" s="27" t="str">
        <v>Freeman, Tyler</v>
      </c>
      <c r="D24" s="28" t="str">
        <v>CON</v>
      </c>
      <c r="E24" s="28" t="str">
        <v>RF</v>
      </c>
      <c r="F24" s="28">
        <v>0</v>
      </c>
      <c r="G24" s="29">
        <v>377</v>
      </c>
      <c r="H24" s="28">
        <v>9</v>
      </c>
      <c r="I24" s="29">
        <v>395</v>
      </c>
      <c r="J24" s="28">
        <v>0</v>
      </c>
      <c r="K24" s="28">
        <v>0</v>
      </c>
      <c r="L24" s="37">
        <v>0</v>
      </c>
      <c r="T24"/>
    </row>
    <row r="25" spans="1:20" customFormat="1" ht="15" customHeight="1" x14ac:dyDescent="0.2">
      <c r="A25" s="13" t="str">
        <v>Chn</v>
      </c>
      <c r="B25" s="28">
        <v>27496</v>
      </c>
      <c r="C25" s="27" t="str">
        <v>Caissie, Owen</v>
      </c>
      <c r="D25" s="28" t="str">
        <v>CHN</v>
      </c>
      <c r="E25" s="28" t="str">
        <v>RF</v>
      </c>
      <c r="F25" s="28">
        <v>0</v>
      </c>
      <c r="G25" s="29">
        <v>26</v>
      </c>
      <c r="H25" s="28">
        <v>9</v>
      </c>
      <c r="I25" s="29">
        <v>27</v>
      </c>
      <c r="J25" s="28">
        <v>0</v>
      </c>
      <c r="K25" s="28">
        <v>0</v>
      </c>
      <c r="L25" s="37">
        <v>0</v>
      </c>
    </row>
    <row r="26" spans="1:20" customFormat="1" ht="15" customHeight="1" x14ac:dyDescent="0.2">
      <c r="A26" s="13" t="str">
        <v>Chn</v>
      </c>
      <c r="B26" s="28">
        <v>30116</v>
      </c>
      <c r="C26" s="27" t="str">
        <v>Suzuki, Seiya</v>
      </c>
      <c r="D26" s="28" t="str">
        <v>CHN</v>
      </c>
      <c r="E26" s="28" t="str">
        <v>RF</v>
      </c>
      <c r="F26" s="28">
        <v>0</v>
      </c>
      <c r="G26" s="29">
        <v>571</v>
      </c>
      <c r="H26" s="28">
        <v>9</v>
      </c>
      <c r="I26" s="29">
        <v>599</v>
      </c>
      <c r="J26" s="28">
        <v>0</v>
      </c>
      <c r="K26" s="28">
        <v>0</v>
      </c>
      <c r="L26" s="37">
        <v>0</v>
      </c>
    </row>
    <row r="27" spans="1:20" s="1" customFormat="1" ht="15" customHeight="1" x14ac:dyDescent="0.2">
      <c r="A27" s="13" t="str">
        <v>Chn</v>
      </c>
      <c r="B27" s="28">
        <v>9803</v>
      </c>
      <c r="C27" s="30" t="str">
        <v>Mikolas, Miles</v>
      </c>
      <c r="D27" s="28" t="str">
        <v>SLN</v>
      </c>
      <c r="E27" s="28" t="str">
        <v>SP</v>
      </c>
      <c r="F27" s="28">
        <v>31</v>
      </c>
      <c r="G27" s="29">
        <v>156.33000000000001</v>
      </c>
      <c r="H27" s="28">
        <v>10</v>
      </c>
      <c r="I27" s="29">
        <v>164</v>
      </c>
      <c r="J27" s="28">
        <v>0</v>
      </c>
      <c r="K27" s="28">
        <v>0</v>
      </c>
      <c r="L27" s="37">
        <v>0</v>
      </c>
      <c r="T27"/>
    </row>
    <row r="28" spans="1:20" ht="15" customHeight="1" x14ac:dyDescent="0.2">
      <c r="A28" s="13" t="str">
        <v>Chn</v>
      </c>
      <c r="B28" s="28">
        <v>15440</v>
      </c>
      <c r="C28" s="30" t="str">
        <v>Boyd, Matthew</v>
      </c>
      <c r="D28" s="28" t="str">
        <v>CHN</v>
      </c>
      <c r="E28" s="28" t="str">
        <v>SP</v>
      </c>
      <c r="F28" s="28">
        <v>31</v>
      </c>
      <c r="G28" s="29">
        <v>179.66</v>
      </c>
      <c r="H28" s="28">
        <v>10</v>
      </c>
      <c r="I28" s="29">
        <v>188.33333333333334</v>
      </c>
      <c r="J28" s="28">
        <v>0</v>
      </c>
      <c r="K28" s="29">
        <v>0</v>
      </c>
      <c r="L28" s="37">
        <v>0</v>
      </c>
      <c r="T28"/>
    </row>
    <row r="29" spans="1:20" ht="15" customHeight="1" x14ac:dyDescent="0.2">
      <c r="A29" s="13" t="str">
        <v>Chn</v>
      </c>
      <c r="B29" s="28">
        <v>17312</v>
      </c>
      <c r="C29" s="30" t="str">
        <v>Steele, Justin</v>
      </c>
      <c r="D29" s="28" t="str">
        <v>CHN</v>
      </c>
      <c r="E29" s="28" t="str">
        <v>SP</v>
      </c>
      <c r="F29" s="28">
        <v>4</v>
      </c>
      <c r="G29" s="29">
        <v>22.66</v>
      </c>
      <c r="H29" s="28">
        <v>10</v>
      </c>
      <c r="I29" s="29">
        <v>23.666666666666668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Chn</v>
      </c>
      <c r="B30" s="28">
        <v>20778</v>
      </c>
      <c r="C30" s="30" t="str">
        <v>Sanchez, Cristopher</v>
      </c>
      <c r="D30" s="28" t="str">
        <v>PHN</v>
      </c>
      <c r="E30" s="28" t="str">
        <v>SP</v>
      </c>
      <c r="F30" s="28">
        <v>32</v>
      </c>
      <c r="G30" s="29">
        <v>202</v>
      </c>
      <c r="H30" s="28">
        <v>10</v>
      </c>
      <c r="I30" s="29">
        <v>212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Chn</v>
      </c>
      <c r="B31" s="28">
        <v>21741</v>
      </c>
      <c r="C31" s="30" t="str">
        <v>Assad, Javier</v>
      </c>
      <c r="D31" s="28" t="str">
        <v>CHN</v>
      </c>
      <c r="E31" s="28" t="str">
        <v>SP/RP</v>
      </c>
      <c r="F31" s="28">
        <v>7</v>
      </c>
      <c r="G31" s="29">
        <v>37</v>
      </c>
      <c r="H31" s="28">
        <v>10</v>
      </c>
      <c r="I31" s="29">
        <v>38.666666666666664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Chn</v>
      </c>
      <c r="B32" s="28">
        <v>23590</v>
      </c>
      <c r="C32" s="30" t="str">
        <v>Brown, Ben</v>
      </c>
      <c r="D32" s="28" t="str">
        <v>CHN</v>
      </c>
      <c r="E32" s="28" t="str">
        <v>SP/RP</v>
      </c>
      <c r="F32" s="28">
        <v>15</v>
      </c>
      <c r="G32" s="29">
        <v>106.33</v>
      </c>
      <c r="H32" s="28">
        <v>10</v>
      </c>
      <c r="I32" s="29">
        <v>111.33333333333333</v>
      </c>
      <c r="J32" s="28">
        <v>0</v>
      </c>
      <c r="K32" s="29">
        <v>0</v>
      </c>
      <c r="L32" s="37">
        <v>0</v>
      </c>
    </row>
    <row r="33" spans="1:20" ht="15" customHeight="1" x14ac:dyDescent="0.2">
      <c r="A33" s="13" t="str">
        <v>Chn</v>
      </c>
      <c r="B33" s="28">
        <v>27581</v>
      </c>
      <c r="C33" s="30" t="str">
        <v>Wesneski, Hayden</v>
      </c>
      <c r="D33" s="28" t="str">
        <v>HOA</v>
      </c>
      <c r="E33" s="28" t="str">
        <v>SP</v>
      </c>
      <c r="F33" s="28">
        <v>6</v>
      </c>
      <c r="G33" s="29">
        <v>32</v>
      </c>
      <c r="H33" s="28">
        <v>10</v>
      </c>
      <c r="I33" s="29">
        <v>33.333333333333336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Chn</v>
      </c>
      <c r="B34" s="28">
        <v>27779</v>
      </c>
      <c r="C34" s="30" t="str">
        <v>Elder, Bryce</v>
      </c>
      <c r="D34" s="28" t="str">
        <v>ATN</v>
      </c>
      <c r="E34" s="28" t="str">
        <v>SP</v>
      </c>
      <c r="F34" s="28">
        <v>28</v>
      </c>
      <c r="G34" s="29">
        <v>156.33000000000001</v>
      </c>
      <c r="H34" s="28">
        <v>10</v>
      </c>
      <c r="I34" s="29">
        <v>164</v>
      </c>
      <c r="J34" s="28">
        <v>0</v>
      </c>
      <c r="K34" s="29">
        <v>0</v>
      </c>
      <c r="L34" s="37">
        <v>0</v>
      </c>
    </row>
    <row r="35" spans="1:20" ht="15" customHeight="1" x14ac:dyDescent="0.2">
      <c r="A35" s="13" t="str">
        <v>Chn</v>
      </c>
      <c r="B35" s="28">
        <v>31872</v>
      </c>
      <c r="C35" s="30" t="str">
        <v>Horton, Cade</v>
      </c>
      <c r="D35" s="28" t="str">
        <v>CHN</v>
      </c>
      <c r="E35" s="28" t="str">
        <v>SP</v>
      </c>
      <c r="F35" s="28">
        <v>22</v>
      </c>
      <c r="G35" s="29">
        <v>118</v>
      </c>
      <c r="H35" s="28">
        <v>10</v>
      </c>
      <c r="I35" s="29">
        <v>123.66666666666667</v>
      </c>
      <c r="J35" s="28">
        <v>0</v>
      </c>
      <c r="K35" s="29">
        <v>0</v>
      </c>
      <c r="L35" s="37">
        <v>0</v>
      </c>
      <c r="M35"/>
      <c r="N35"/>
    </row>
    <row r="36" spans="1:20" ht="15" customHeight="1" x14ac:dyDescent="0.2">
      <c r="A36" s="13" t="str">
        <v>Chn</v>
      </c>
      <c r="B36" s="28">
        <v>33829</v>
      </c>
      <c r="C36" s="30" t="str">
        <v>Imanaga, Shota</v>
      </c>
      <c r="D36" s="28" t="str">
        <v>CHN</v>
      </c>
      <c r="E36" s="28" t="str">
        <v>SP</v>
      </c>
      <c r="F36" s="28">
        <v>25</v>
      </c>
      <c r="G36" s="29">
        <v>144.66</v>
      </c>
      <c r="H36" s="28">
        <v>10</v>
      </c>
      <c r="I36" s="29">
        <v>151.66666666666666</v>
      </c>
      <c r="J36" s="28">
        <v>0</v>
      </c>
      <c r="K36" s="29">
        <v>0</v>
      </c>
      <c r="L36" s="37">
        <v>0</v>
      </c>
    </row>
    <row r="37" spans="1:20" customFormat="1" ht="15" customHeight="1" x14ac:dyDescent="0.2">
      <c r="A37" s="13" t="str">
        <v>Chn</v>
      </c>
      <c r="B37" s="28">
        <v>10078</v>
      </c>
      <c r="C37" s="30" t="str">
        <v>Thielbar, Caleb</v>
      </c>
      <c r="D37" s="28" t="str">
        <v>CHN</v>
      </c>
      <c r="E37" s="28" t="str">
        <v>RP</v>
      </c>
      <c r="F37" s="28">
        <v>0</v>
      </c>
      <c r="G37" s="29">
        <v>58</v>
      </c>
      <c r="H37" s="28">
        <v>11</v>
      </c>
      <c r="I37" s="29">
        <v>60.666666666666664</v>
      </c>
      <c r="J37" s="28">
        <v>0</v>
      </c>
      <c r="K37" s="29">
        <v>0</v>
      </c>
      <c r="L37" s="37">
        <v>0</v>
      </c>
      <c r="M37" s="5"/>
      <c r="N37" s="5"/>
      <c r="T37" s="5"/>
    </row>
    <row r="38" spans="1:20" ht="15" customHeight="1" x14ac:dyDescent="0.2">
      <c r="A38" s="13" t="str">
        <v>Chn</v>
      </c>
      <c r="B38" s="28">
        <v>13050</v>
      </c>
      <c r="C38" s="30" t="str">
        <v>DeSclafani, Anthony</v>
      </c>
      <c r="D38" s="28" t="str">
        <v>ARN</v>
      </c>
      <c r="E38" s="28" t="str">
        <v>RP/SP</v>
      </c>
      <c r="F38" s="28">
        <v>4</v>
      </c>
      <c r="G38" s="29">
        <v>38.659999999999997</v>
      </c>
      <c r="H38" s="28">
        <v>11</v>
      </c>
      <c r="I38" s="29">
        <v>40.333333333333336</v>
      </c>
      <c r="J38" s="28">
        <v>0</v>
      </c>
      <c r="K38" s="29">
        <v>0</v>
      </c>
      <c r="L38" s="37">
        <v>0</v>
      </c>
      <c r="M38"/>
      <c r="N38"/>
    </row>
    <row r="39" spans="1:20" ht="15" customHeight="1" x14ac:dyDescent="0.2">
      <c r="A39" s="13" t="str">
        <v>Chn</v>
      </c>
      <c r="B39" s="28">
        <v>16502</v>
      </c>
      <c r="C39" s="30" t="str">
        <v>Yarbrough, Ryan</v>
      </c>
      <c r="D39" s="28" t="str">
        <v>NYA</v>
      </c>
      <c r="E39" s="28" t="str">
        <v>RP/SP</v>
      </c>
      <c r="F39" s="28">
        <v>8</v>
      </c>
      <c r="G39" s="29">
        <v>64</v>
      </c>
      <c r="H39" s="28">
        <v>11</v>
      </c>
      <c r="I39" s="29">
        <v>67</v>
      </c>
      <c r="J39" s="28">
        <v>0</v>
      </c>
      <c r="K39" s="29">
        <v>0</v>
      </c>
      <c r="L39" s="37">
        <v>0</v>
      </c>
      <c r="M39"/>
      <c r="N39"/>
    </row>
    <row r="40" spans="1:20" customFormat="1" ht="15" customHeight="1" x14ac:dyDescent="0.2">
      <c r="A40" s="13" t="str">
        <v>Chn</v>
      </c>
      <c r="B40" s="28">
        <v>17948</v>
      </c>
      <c r="C40" s="30" t="str">
        <v>Thornton, Trent</v>
      </c>
      <c r="D40" s="28" t="str">
        <v>SEA</v>
      </c>
      <c r="E40" s="28" t="str">
        <v>RP</v>
      </c>
      <c r="F40" s="28">
        <v>0</v>
      </c>
      <c r="G40" s="29">
        <v>42.33</v>
      </c>
      <c r="H40" s="28">
        <v>11</v>
      </c>
      <c r="I40" s="29">
        <v>44.333333333333336</v>
      </c>
      <c r="J40" s="28">
        <v>0</v>
      </c>
      <c r="K40" s="29">
        <v>0</v>
      </c>
      <c r="L40" s="37">
        <v>0</v>
      </c>
      <c r="M40" s="5"/>
      <c r="N40" s="5"/>
      <c r="T40" s="5"/>
    </row>
    <row r="41" spans="1:20" customFormat="1" ht="15" customHeight="1" x14ac:dyDescent="0.2">
      <c r="A41" s="13" t="str">
        <v>Chn</v>
      </c>
      <c r="B41" s="28">
        <v>19261</v>
      </c>
      <c r="C41" s="30" t="str">
        <v>Hamilton, Ian</v>
      </c>
      <c r="D41" s="28" t="str">
        <v>NYA</v>
      </c>
      <c r="E41" s="28" t="str">
        <v>RP/SP</v>
      </c>
      <c r="F41" s="28">
        <v>1</v>
      </c>
      <c r="G41" s="29">
        <v>40</v>
      </c>
      <c r="H41" s="28">
        <v>11</v>
      </c>
      <c r="I41" s="29">
        <v>42</v>
      </c>
      <c r="J41" s="28">
        <v>0</v>
      </c>
      <c r="K41" s="29">
        <v>0</v>
      </c>
      <c r="L41" s="37">
        <v>0</v>
      </c>
      <c r="T41" s="5"/>
    </row>
    <row r="42" spans="1:20" customFormat="1" ht="15" customHeight="1" x14ac:dyDescent="0.2">
      <c r="A42" s="13" t="str">
        <v>Chn</v>
      </c>
      <c r="B42" s="28">
        <v>21205</v>
      </c>
      <c r="C42" s="30" t="str">
        <v>Brogdon, Connor</v>
      </c>
      <c r="D42" s="28" t="str">
        <v>LAA</v>
      </c>
      <c r="E42" s="28" t="str">
        <v>RP</v>
      </c>
      <c r="F42" s="28">
        <v>0</v>
      </c>
      <c r="G42" s="29">
        <v>47</v>
      </c>
      <c r="H42" s="28">
        <v>11</v>
      </c>
      <c r="I42" s="29">
        <v>49.333333333333336</v>
      </c>
      <c r="J42" s="28">
        <v>0</v>
      </c>
      <c r="K42" s="29">
        <v>0</v>
      </c>
      <c r="L42" s="37">
        <v>0</v>
      </c>
      <c r="M42" s="5"/>
      <c r="N42" s="5"/>
      <c r="T42" s="5"/>
    </row>
    <row r="43" spans="1:20" ht="15" customHeight="1" x14ac:dyDescent="0.2">
      <c r="A43" s="13" t="str">
        <v>Chn</v>
      </c>
      <c r="B43" s="28">
        <v>21584</v>
      </c>
      <c r="C43" s="30" t="str">
        <v>Beck, Tristan</v>
      </c>
      <c r="D43" s="28" t="str">
        <v>SFN</v>
      </c>
      <c r="E43" s="28" t="str">
        <v>RP/SP</v>
      </c>
      <c r="F43" s="28">
        <v>1</v>
      </c>
      <c r="G43" s="29">
        <v>56.66</v>
      </c>
      <c r="H43" s="28">
        <v>11</v>
      </c>
      <c r="I43" s="29">
        <v>59.333333333333336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Chn</v>
      </c>
      <c r="B44" s="28">
        <v>25890</v>
      </c>
      <c r="C44" s="27" t="str">
        <v>King, Bryan</v>
      </c>
      <c r="D44" s="28" t="str">
        <v>HOA</v>
      </c>
      <c r="E44" s="28" t="str">
        <v>RP</v>
      </c>
      <c r="F44" s="28">
        <v>0</v>
      </c>
      <c r="G44" s="29">
        <v>68</v>
      </c>
      <c r="H44" s="28">
        <v>11</v>
      </c>
      <c r="I44" s="29">
        <v>71.333333333333329</v>
      </c>
      <c r="J44" s="28">
        <v>0</v>
      </c>
      <c r="K44" s="29">
        <v>0</v>
      </c>
      <c r="L44" s="37">
        <v>0</v>
      </c>
    </row>
    <row r="45" spans="1:20" x14ac:dyDescent="0.2">
      <c r="A45" s="13" t="str">
        <v>Chn</v>
      </c>
      <c r="B45" s="28">
        <v>27914</v>
      </c>
      <c r="C45" s="27" t="str">
        <v>Palencia, Daniel</v>
      </c>
      <c r="D45" s="28" t="str">
        <v>CHN</v>
      </c>
      <c r="E45" s="28" t="str">
        <v>RP</v>
      </c>
      <c r="F45" s="28">
        <v>0</v>
      </c>
      <c r="G45" s="29">
        <v>52.66</v>
      </c>
      <c r="H45" s="28">
        <v>11</v>
      </c>
      <c r="I45" s="29">
        <v>55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12" ht="15.75" x14ac:dyDescent="0.25">
      <c r="A50" s="43" t="s">
        <v>167</v>
      </c>
    </row>
    <row r="51" spans="1:12" customFormat="1" x14ac:dyDescent="0.2">
      <c r="A51" s="55"/>
      <c r="B51" s="44"/>
      <c r="C51" s="61"/>
      <c r="D51" s="59"/>
      <c r="E51" s="51"/>
      <c r="F51" s="52"/>
      <c r="G51" s="44"/>
      <c r="H51" s="51"/>
      <c r="I51" s="53"/>
      <c r="J51" s="64"/>
      <c r="K51" s="64"/>
      <c r="L51" s="66"/>
    </row>
    <row r="52" spans="1:12" customFormat="1" x14ac:dyDescent="0.2">
      <c r="A52" s="55"/>
      <c r="B52" s="44"/>
      <c r="C52" s="61"/>
      <c r="D52" s="59"/>
      <c r="E52" s="47"/>
      <c r="F52" s="48"/>
      <c r="G52" s="44"/>
      <c r="H52" s="47"/>
      <c r="I52" s="53"/>
      <c r="J52" s="64"/>
      <c r="K52" s="65"/>
      <c r="L52" s="66"/>
    </row>
    <row r="53" spans="1:12" customFormat="1" x14ac:dyDescent="0.2">
      <c r="A53" s="55"/>
      <c r="B53" s="44"/>
      <c r="C53" s="61"/>
      <c r="D53" s="59"/>
      <c r="E53" s="51"/>
      <c r="F53" s="51"/>
      <c r="G53" s="44"/>
      <c r="H53" s="51"/>
      <c r="I53" s="53"/>
      <c r="J53" s="64"/>
      <c r="K53" s="64"/>
      <c r="L53" s="66"/>
    </row>
    <row r="54" spans="1:12" customFormat="1" x14ac:dyDescent="0.2">
      <c r="A54" s="55"/>
      <c r="B54" s="13"/>
      <c r="C54" s="62"/>
      <c r="D54" s="14"/>
      <c r="E54" s="51"/>
      <c r="F54" s="13"/>
      <c r="G54" s="13"/>
      <c r="H54" s="47"/>
      <c r="I54" s="53"/>
      <c r="J54" s="64"/>
      <c r="K54" s="64"/>
      <c r="L54" s="66"/>
    </row>
    <row r="55" spans="1:12" customFormat="1" x14ac:dyDescent="0.2">
      <c r="A55" s="55"/>
      <c r="B55" s="13"/>
      <c r="C55" s="62"/>
      <c r="D55" s="14"/>
      <c r="E55" s="47"/>
      <c r="F55" s="13"/>
      <c r="G55" s="13"/>
      <c r="H55" s="47"/>
      <c r="I55" s="53"/>
      <c r="J55" s="64"/>
      <c r="K55" s="65"/>
      <c r="L55" s="66"/>
    </row>
    <row r="56" spans="1:12" customFormat="1" x14ac:dyDescent="0.2">
      <c r="A56" s="55"/>
      <c r="B56" s="13"/>
      <c r="C56" s="62"/>
      <c r="D56" s="14"/>
      <c r="E56" s="47"/>
      <c r="F56" s="13"/>
      <c r="G56" s="13"/>
      <c r="H56" s="51"/>
      <c r="I56" s="53"/>
      <c r="J56" s="64"/>
      <c r="K56" s="64"/>
      <c r="L56" s="66"/>
    </row>
    <row r="57" spans="1:12" customFormat="1" x14ac:dyDescent="0.2">
      <c r="A57" s="55"/>
      <c r="B57" s="13"/>
      <c r="C57" s="62"/>
      <c r="D57" s="14"/>
      <c r="E57" s="47"/>
      <c r="F57" s="13"/>
      <c r="G57" s="13"/>
      <c r="H57" s="47"/>
      <c r="I57" s="53"/>
      <c r="J57" s="64"/>
      <c r="K57" s="65"/>
      <c r="L57" s="66"/>
    </row>
    <row r="58" spans="1:12" customFormat="1" x14ac:dyDescent="0.2">
      <c r="A58" s="55"/>
      <c r="B58" s="13"/>
      <c r="C58" s="62"/>
      <c r="D58" s="14"/>
      <c r="E58" s="47"/>
      <c r="F58" s="13"/>
      <c r="G58" s="13"/>
      <c r="H58" s="47"/>
      <c r="I58" s="53"/>
      <c r="J58" s="64"/>
      <c r="K58" s="65"/>
      <c r="L58" s="66"/>
    </row>
    <row r="59" spans="1:12" customFormat="1" x14ac:dyDescent="0.2">
      <c r="A59" s="55"/>
      <c r="B59" s="13"/>
      <c r="C59" s="62"/>
      <c r="D59" s="14"/>
      <c r="E59" s="47"/>
      <c r="F59" s="13"/>
      <c r="G59" s="13"/>
      <c r="H59" s="51"/>
      <c r="I59" s="53"/>
      <c r="J59" s="64"/>
      <c r="K59" s="64"/>
      <c r="L59" s="66"/>
    </row>
    <row r="60" spans="1:12" customFormat="1" x14ac:dyDescent="0.2">
      <c r="A60" s="55"/>
      <c r="B60" s="13"/>
      <c r="C60" s="62"/>
      <c r="D60" s="54"/>
      <c r="E60" s="47"/>
      <c r="F60" s="13"/>
      <c r="G60" s="13"/>
      <c r="H60" s="51"/>
      <c r="I60" s="53"/>
      <c r="J60" s="64"/>
      <c r="K60" s="64"/>
      <c r="L60" s="66"/>
    </row>
    <row r="61" spans="1:12" customFormat="1" x14ac:dyDescent="0.2">
      <c r="A61" s="44"/>
      <c r="B61" s="13"/>
      <c r="C61" s="62"/>
      <c r="D61" s="14"/>
      <c r="E61" s="47"/>
      <c r="F61" s="13"/>
      <c r="G61" s="13"/>
      <c r="H61" s="47"/>
      <c r="I61" s="53"/>
      <c r="J61" s="64"/>
      <c r="K61" s="65"/>
      <c r="L61" s="66"/>
    </row>
    <row r="62" spans="1:12" customFormat="1" x14ac:dyDescent="0.2">
      <c r="A62" s="44"/>
      <c r="B62" s="13"/>
      <c r="C62" s="62"/>
      <c r="D62" s="14"/>
      <c r="E62" s="47"/>
      <c r="F62" s="13"/>
      <c r="G62" s="13"/>
      <c r="H62" s="47"/>
      <c r="I62" s="53"/>
      <c r="J62" s="64"/>
      <c r="K62" s="65"/>
      <c r="L62" s="66"/>
    </row>
    <row r="63" spans="1:12" customFormat="1" x14ac:dyDescent="0.2">
      <c r="A63" s="13"/>
      <c r="B63" s="28"/>
      <c r="C63" s="27"/>
      <c r="D63" s="28"/>
      <c r="E63" s="28"/>
      <c r="F63" s="36"/>
      <c r="G63" s="29"/>
      <c r="H63" s="28"/>
      <c r="I63" s="29"/>
    </row>
    <row r="64" spans="1:12" customFormat="1" x14ac:dyDescent="0.2">
      <c r="A64" s="13"/>
      <c r="B64" s="28"/>
      <c r="C64" s="27"/>
      <c r="D64" s="28"/>
      <c r="E64" s="28"/>
      <c r="F64" s="28"/>
      <c r="G64" s="29"/>
      <c r="H64" s="28"/>
      <c r="I64" s="29"/>
    </row>
    <row r="65" spans="1:9" customFormat="1" x14ac:dyDescent="0.2">
      <c r="A65" s="13"/>
      <c r="B65" s="28"/>
      <c r="C65" s="27"/>
      <c r="D65" s="28"/>
      <c r="E65" s="28"/>
      <c r="F65" s="36"/>
      <c r="G65" s="29"/>
      <c r="H65" s="28"/>
      <c r="I65" s="29"/>
    </row>
    <row r="66" spans="1:9" customFormat="1" x14ac:dyDescent="0.2">
      <c r="A66" s="13"/>
      <c r="B66" s="28"/>
      <c r="C66" s="27"/>
      <c r="D66" s="28"/>
      <c r="E66" s="28"/>
      <c r="F66" s="28"/>
      <c r="G66" s="29"/>
      <c r="H66" s="28"/>
      <c r="I66" s="29"/>
    </row>
    <row r="67" spans="1:9" customFormat="1" x14ac:dyDescent="0.2">
      <c r="A67" s="13"/>
      <c r="B67" s="28"/>
      <c r="C67" s="27"/>
      <c r="D67" s="28"/>
      <c r="E67" s="28"/>
      <c r="F67" s="36"/>
      <c r="G67" s="29"/>
      <c r="H67" s="28"/>
      <c r="I67" s="29"/>
    </row>
    <row r="68" spans="1:9" customFormat="1" x14ac:dyDescent="0.2">
      <c r="A68" s="13"/>
      <c r="B68" s="28"/>
      <c r="C68" s="27"/>
      <c r="D68" s="28"/>
      <c r="E68" s="28"/>
      <c r="F68" s="36"/>
      <c r="G68" s="29"/>
      <c r="H68" s="28"/>
      <c r="I68" s="29"/>
    </row>
  </sheetData>
  <sortState xmlns:xlrd2="http://schemas.microsoft.com/office/spreadsheetml/2017/richdata2" ref="A49:I67">
    <sortCondition ref="H49:H67"/>
    <sortCondition ref="C49:C67"/>
  </sortState>
  <mergeCells count="2">
    <mergeCell ref="B1:D1"/>
    <mergeCell ref="G1:I1"/>
  </mergeCells>
  <conditionalFormatting sqref="D6:D48">
    <cfRule type="containsText" dxfId="91" priority="7" operator="containsText" text="CHN">
      <formula>NOT(ISERROR(SEARCH("CHN",D6)))</formula>
    </cfRule>
  </conditionalFormatting>
  <conditionalFormatting sqref="G1:I58">
    <cfRule type="cellIs" dxfId="90" priority="1" operator="equal">
      <formula>"NC"</formula>
    </cfRule>
  </conditionalFormatting>
  <conditionalFormatting sqref="G63:I1048576">
    <cfRule type="cellIs" dxfId="89" priority="4" operator="equal">
      <formula>"NC"</formula>
    </cfRule>
  </conditionalFormatting>
  <conditionalFormatting sqref="I59:I62 H61:H62">
    <cfRule type="cellIs" dxfId="88" priority="3" operator="equal">
      <formula>"NC"</formula>
    </cfRule>
  </conditionalFormatting>
  <printOptions horizontalCentered="1" verticalCentered="1"/>
  <pageMargins left="0.7" right="0.7" top="0.75" bottom="0.75" header="0.3" footer="0.3"/>
  <pageSetup orientation="portrait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T72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36</v>
      </c>
      <c r="C1" s="85"/>
      <c r="D1" s="85"/>
      <c r="F1" s="4" t="s">
        <v>1</v>
      </c>
      <c r="G1" s="86" t="s">
        <v>89</v>
      </c>
      <c r="H1" s="87"/>
      <c r="I1" s="87"/>
      <c r="K1" s="26" t="s">
        <v>115</v>
      </c>
      <c r="L1" s="10">
        <v>40</v>
      </c>
    </row>
    <row r="2" spans="1:20" x14ac:dyDescent="0.2">
      <c r="G2" s="1" t="s">
        <v>80</v>
      </c>
      <c r="I2" s="34" t="s">
        <v>104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I3" s="23"/>
      <c r="K3" s="11"/>
    </row>
    <row r="4" spans="1:20" x14ac:dyDescent="0.2">
      <c r="I4" s="23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_xlfn._xlws.FILTER(Players!$A:$L,Players!$A:$A="Cin","")</f>
        <v>Cin</v>
      </c>
      <c r="B6" s="28">
        <v>31837</v>
      </c>
      <c r="C6" s="27" t="str">
        <v>Yoshida, Masataka</v>
      </c>
      <c r="D6" s="28" t="str">
        <v>BOA</v>
      </c>
      <c r="E6" s="28" t="str">
        <v>DH</v>
      </c>
      <c r="F6" s="28">
        <v>0</v>
      </c>
      <c r="G6" s="28">
        <v>188</v>
      </c>
      <c r="H6" s="28">
        <v>1</v>
      </c>
      <c r="I6" s="28">
        <v>197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Cin</v>
      </c>
      <c r="B7" s="28">
        <v>14968</v>
      </c>
      <c r="C7" s="27" t="str">
        <v>Caratini, Victor</v>
      </c>
      <c r="D7" s="28" t="str">
        <v>HOA</v>
      </c>
      <c r="E7" s="28" t="str">
        <v>CA</v>
      </c>
      <c r="F7" s="28">
        <v>0</v>
      </c>
      <c r="G7" s="28">
        <v>344</v>
      </c>
      <c r="H7" s="28">
        <v>2</v>
      </c>
      <c r="I7" s="28">
        <v>361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643</v>
      </c>
      <c r="Q7"/>
      <c r="T7"/>
    </row>
    <row r="8" spans="1:20" ht="15" customHeight="1" x14ac:dyDescent="0.2">
      <c r="A8" s="13" t="str">
        <v>Cin</v>
      </c>
      <c r="B8" s="28">
        <v>17988</v>
      </c>
      <c r="C8" s="27" t="str">
        <v>Stephenson, Tyler</v>
      </c>
      <c r="D8" s="28" t="str">
        <v>CIN</v>
      </c>
      <c r="E8" s="28" t="str">
        <v>CA</v>
      </c>
      <c r="F8" s="28">
        <v>0</v>
      </c>
      <c r="G8" s="28">
        <v>299</v>
      </c>
      <c r="H8" s="28">
        <v>2</v>
      </c>
      <c r="I8" s="28">
        <v>313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1493</v>
      </c>
      <c r="Q8"/>
      <c r="T8"/>
    </row>
    <row r="9" spans="1:20" customFormat="1" ht="15" customHeight="1" x14ac:dyDescent="0.2">
      <c r="A9" s="13" t="str">
        <v>Cin</v>
      </c>
      <c r="B9" s="28">
        <v>5235</v>
      </c>
      <c r="C9" s="27" t="str">
        <v>Turner, Justin</v>
      </c>
      <c r="D9" s="28" t="str">
        <v>CHN</v>
      </c>
      <c r="E9" s="28" t="str">
        <v>1B/3B</v>
      </c>
      <c r="F9" s="28">
        <v>0</v>
      </c>
      <c r="G9" s="28">
        <v>169</v>
      </c>
      <c r="H9" s="28">
        <v>3</v>
      </c>
      <c r="I9" s="28">
        <v>177</v>
      </c>
      <c r="J9" s="28">
        <v>0</v>
      </c>
      <c r="K9" s="28">
        <v>0</v>
      </c>
      <c r="L9" s="37">
        <v>0</v>
      </c>
      <c r="M9" s="5"/>
      <c r="N9" s="5"/>
      <c r="O9" s="21" t="s">
        <v>6</v>
      </c>
      <c r="P9" s="21">
        <f>SUMIF(H$6:H$49,"4",G$6:G$49)</f>
        <v>510</v>
      </c>
    </row>
    <row r="10" spans="1:20" s="1" customFormat="1" ht="15" customHeight="1" x14ac:dyDescent="0.2">
      <c r="A10" s="13" t="str">
        <v>Cin</v>
      </c>
      <c r="B10" s="28">
        <v>5827</v>
      </c>
      <c r="C10" s="27" t="str">
        <v>Flores, Wilmer</v>
      </c>
      <c r="D10" s="28" t="str">
        <v>SFN</v>
      </c>
      <c r="E10" s="28" t="str">
        <v>1B</v>
      </c>
      <c r="F10" s="28">
        <v>0</v>
      </c>
      <c r="G10" s="28">
        <v>419</v>
      </c>
      <c r="H10" s="28">
        <v>3</v>
      </c>
      <c r="I10" s="28">
        <v>439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SUMIF(H$6:H$49,"5",G$6:G$49)</f>
        <v>433</v>
      </c>
      <c r="Q10"/>
      <c r="T10"/>
    </row>
    <row r="11" spans="1:20" ht="15" customHeight="1" x14ac:dyDescent="0.2">
      <c r="A11" s="13" t="str">
        <v>Cin</v>
      </c>
      <c r="B11" s="28">
        <v>8623</v>
      </c>
      <c r="C11" s="27" t="str">
        <v>Solano, Donovan</v>
      </c>
      <c r="D11" s="28" t="str">
        <v>SEA/TEA</v>
      </c>
      <c r="E11" s="28" t="str">
        <v>1B</v>
      </c>
      <c r="F11" s="28">
        <v>0</v>
      </c>
      <c r="G11" s="28">
        <v>166</v>
      </c>
      <c r="H11" s="28">
        <v>3</v>
      </c>
      <c r="I11" s="28">
        <v>174</v>
      </c>
      <c r="J11" s="28">
        <v>0</v>
      </c>
      <c r="K11" s="28">
        <v>0</v>
      </c>
      <c r="L11" s="37">
        <v>0</v>
      </c>
      <c r="O11" s="21" t="s">
        <v>9</v>
      </c>
      <c r="P11" s="21">
        <f>SUMIF(H$6:H$49,"6",G$6:G$49)</f>
        <v>629</v>
      </c>
      <c r="Q11"/>
      <c r="T11"/>
    </row>
    <row r="12" spans="1:20" customFormat="1" ht="15" customHeight="1" x14ac:dyDescent="0.2">
      <c r="A12" s="13" t="str">
        <v>Cin</v>
      </c>
      <c r="B12" s="28">
        <v>17982</v>
      </c>
      <c r="C12" s="27" t="str">
        <v>France, Ty</v>
      </c>
      <c r="D12" s="28" t="str">
        <v>MNA/TOA</v>
      </c>
      <c r="E12" s="28" t="str">
        <v>1B</v>
      </c>
      <c r="F12" s="28">
        <v>0</v>
      </c>
      <c r="G12" s="28">
        <v>444</v>
      </c>
      <c r="H12" s="28">
        <v>3</v>
      </c>
      <c r="I12" s="28">
        <v>466</v>
      </c>
      <c r="J12" s="28">
        <v>0</v>
      </c>
      <c r="K12" s="28">
        <v>0</v>
      </c>
      <c r="L12" s="37">
        <v>0</v>
      </c>
      <c r="M12" s="5"/>
      <c r="N12" s="5"/>
      <c r="O12" s="21" t="s">
        <v>10</v>
      </c>
      <c r="P12" s="21">
        <f>SUMIF(H$6:H$49,"7",G$6:G$49)</f>
        <v>945</v>
      </c>
    </row>
    <row r="13" spans="1:20" s="1" customFormat="1" ht="15" customHeight="1" x14ac:dyDescent="0.2">
      <c r="A13" s="13" t="str">
        <v>Cin</v>
      </c>
      <c r="B13" s="28">
        <v>23986</v>
      </c>
      <c r="C13" s="27" t="str">
        <v>Mead, Curtis</v>
      </c>
      <c r="D13" s="28" t="str">
        <v>TBA/CHA</v>
      </c>
      <c r="E13" s="28" t="str">
        <v>1B/3B</v>
      </c>
      <c r="F13" s="28">
        <v>0</v>
      </c>
      <c r="G13" s="28">
        <v>240</v>
      </c>
      <c r="H13" s="28">
        <v>3</v>
      </c>
      <c r="I13" s="28">
        <v>252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SUMIF(H$6:H$49,"8",G$6:G$49)</f>
        <v>99</v>
      </c>
      <c r="Q13"/>
      <c r="T13"/>
    </row>
    <row r="14" spans="1:20" s="1" customFormat="1" ht="15" customHeight="1" x14ac:dyDescent="0.2">
      <c r="A14" s="13" t="str">
        <v>Cin</v>
      </c>
      <c r="B14" s="28">
        <v>31505</v>
      </c>
      <c r="C14" s="27" t="str">
        <v>Stewart, Sal</v>
      </c>
      <c r="D14" s="28" t="str">
        <v>CIN</v>
      </c>
      <c r="E14" s="28" t="str">
        <v>1B/3B</v>
      </c>
      <c r="F14" s="28">
        <v>0</v>
      </c>
      <c r="G14" s="28">
        <v>55</v>
      </c>
      <c r="H14" s="28">
        <v>3</v>
      </c>
      <c r="I14" s="28">
        <v>57</v>
      </c>
      <c r="J14" s="28">
        <v>0</v>
      </c>
      <c r="K14" s="28">
        <v>0</v>
      </c>
      <c r="L14" s="37">
        <v>0</v>
      </c>
      <c r="O14" s="21" t="s">
        <v>12</v>
      </c>
      <c r="P14" s="22">
        <f>SUMIF(H$6:H$49,"9",G$6:G$49)</f>
        <v>1058</v>
      </c>
      <c r="Q14"/>
      <c r="T14"/>
    </row>
    <row r="15" spans="1:20" ht="15" customHeight="1" x14ac:dyDescent="0.2">
      <c r="A15" s="13" t="str">
        <v>Cin</v>
      </c>
      <c r="B15" s="28">
        <v>29695</v>
      </c>
      <c r="C15" s="27" t="str">
        <v>McLain, Matt</v>
      </c>
      <c r="D15" s="28" t="str">
        <v>CIN</v>
      </c>
      <c r="E15" s="28" t="str">
        <v>2B</v>
      </c>
      <c r="F15" s="28">
        <v>0</v>
      </c>
      <c r="G15" s="28">
        <v>510</v>
      </c>
      <c r="H15" s="28">
        <v>4</v>
      </c>
      <c r="I15" s="28">
        <v>535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188</v>
      </c>
      <c r="Q15"/>
      <c r="T15"/>
    </row>
    <row r="16" spans="1:20" ht="15" customHeight="1" x14ac:dyDescent="0.2">
      <c r="A16" s="13" t="str">
        <v>Cin</v>
      </c>
      <c r="B16" s="28">
        <v>17678</v>
      </c>
      <c r="C16" s="27" t="str">
        <v>Bregman, Alex</v>
      </c>
      <c r="D16" s="28" t="str">
        <v>BOA</v>
      </c>
      <c r="E16" s="28" t="str">
        <v>3B</v>
      </c>
      <c r="F16" s="28">
        <v>0</v>
      </c>
      <c r="G16" s="28">
        <v>433</v>
      </c>
      <c r="H16" s="28">
        <v>5</v>
      </c>
      <c r="I16" s="28">
        <v>454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ht="15" customHeight="1" x14ac:dyDescent="0.2">
      <c r="A17" s="13" t="str">
        <v>Cin</v>
      </c>
      <c r="B17" s="28">
        <v>26668</v>
      </c>
      <c r="C17" s="27" t="str">
        <v>De La Cruz, Elly</v>
      </c>
      <c r="D17" s="28" t="str">
        <v>CIN</v>
      </c>
      <c r="E17" s="28" t="str">
        <v>SS</v>
      </c>
      <c r="F17" s="28">
        <v>0</v>
      </c>
      <c r="G17" s="28">
        <v>629</v>
      </c>
      <c r="H17" s="28">
        <v>6</v>
      </c>
      <c r="I17" s="28">
        <v>660</v>
      </c>
      <c r="J17" s="28">
        <v>0</v>
      </c>
      <c r="K17" s="28">
        <v>0</v>
      </c>
      <c r="L17" s="37">
        <v>0</v>
      </c>
      <c r="T17"/>
    </row>
    <row r="18" spans="1:20" ht="15" customHeight="1" x14ac:dyDescent="0.2">
      <c r="A18" s="13" t="str">
        <v>Cin</v>
      </c>
      <c r="B18" s="28">
        <v>23565</v>
      </c>
      <c r="C18" s="27" t="str">
        <v>Schneider, Davis</v>
      </c>
      <c r="D18" s="28" t="str">
        <v>TOA</v>
      </c>
      <c r="E18" s="28" t="str">
        <v>LF/2B</v>
      </c>
      <c r="F18" s="28">
        <v>0</v>
      </c>
      <c r="G18" s="29">
        <v>188</v>
      </c>
      <c r="H18" s="28">
        <v>7</v>
      </c>
      <c r="I18" s="29">
        <v>197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Cin</v>
      </c>
      <c r="B19" s="28">
        <v>24878</v>
      </c>
      <c r="C19" s="27" t="str">
        <v>Hernandez, Heriberto</v>
      </c>
      <c r="D19" s="28" t="str">
        <v>MMN</v>
      </c>
      <c r="E19" s="28" t="str">
        <v>LF</v>
      </c>
      <c r="F19" s="28">
        <v>0</v>
      </c>
      <c r="G19" s="29">
        <v>256</v>
      </c>
      <c r="H19" s="28">
        <v>7</v>
      </c>
      <c r="I19" s="29">
        <v>268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189</v>
      </c>
      <c r="Q19" s="22">
        <f>SUMIF(H$6:H$49,"10",G$6:G$49)</f>
        <v>1044.6200000000001</v>
      </c>
      <c r="T19"/>
    </row>
    <row r="20" spans="1:20" ht="15" customHeight="1" x14ac:dyDescent="0.2">
      <c r="A20" s="13" t="str">
        <v>Cin</v>
      </c>
      <c r="B20" s="28">
        <v>26202</v>
      </c>
      <c r="C20" s="27" t="str">
        <v>Mangum, Jake</v>
      </c>
      <c r="D20" s="28" t="str">
        <v>TBA</v>
      </c>
      <c r="E20" s="28" t="str">
        <v>LF/CF/RF</v>
      </c>
      <c r="F20" s="28">
        <v>0</v>
      </c>
      <c r="G20" s="29">
        <v>405</v>
      </c>
      <c r="H20" s="28">
        <v>7</v>
      </c>
      <c r="I20" s="29">
        <v>425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20</v>
      </c>
      <c r="Q20" s="22">
        <f>SUMIF(H$6:H$49,"11",G$6:G$49)</f>
        <v>596.28999999999985</v>
      </c>
      <c r="T20"/>
    </row>
    <row r="21" spans="1:20" ht="15" customHeight="1" x14ac:dyDescent="0.2">
      <c r="A21" s="13" t="str">
        <v>Cin</v>
      </c>
      <c r="B21" s="28">
        <v>29630</v>
      </c>
      <c r="C21" s="27" t="str">
        <v>Loperfido, Joey</v>
      </c>
      <c r="D21" s="28" t="str">
        <v>TOA</v>
      </c>
      <c r="E21" s="28" t="str">
        <v>LF</v>
      </c>
      <c r="F21" s="28">
        <v>0</v>
      </c>
      <c r="G21" s="29">
        <v>96</v>
      </c>
      <c r="H21" s="28">
        <v>7</v>
      </c>
      <c r="I21" s="29">
        <v>100</v>
      </c>
      <c r="J21" s="28">
        <v>0</v>
      </c>
      <c r="K21" s="28">
        <v>0</v>
      </c>
      <c r="L21" s="37">
        <v>0</v>
      </c>
      <c r="Q21" s="5">
        <f>(Q19+Q20)/162</f>
        <v>10.129074074074072</v>
      </c>
      <c r="T21"/>
    </row>
    <row r="22" spans="1:20" ht="15" customHeight="1" x14ac:dyDescent="0.2">
      <c r="A22" s="13" t="str">
        <v>Cin</v>
      </c>
      <c r="B22" s="28">
        <v>24605</v>
      </c>
      <c r="C22" s="27" t="str">
        <v>Helman, Michael</v>
      </c>
      <c r="D22" s="28" t="str">
        <v>TEA</v>
      </c>
      <c r="E22" s="28" t="str">
        <v>CF</v>
      </c>
      <c r="F22" s="28">
        <v>0</v>
      </c>
      <c r="G22" s="29">
        <v>99</v>
      </c>
      <c r="H22" s="28">
        <v>8</v>
      </c>
      <c r="I22" s="29">
        <v>103</v>
      </c>
      <c r="J22" s="28">
        <v>0</v>
      </c>
      <c r="K22" s="28">
        <v>0</v>
      </c>
      <c r="L22" s="37">
        <v>0</v>
      </c>
      <c r="T22"/>
    </row>
    <row r="23" spans="1:20" s="1" customFormat="1" ht="15" customHeight="1" x14ac:dyDescent="0.2">
      <c r="A23" s="13" t="str">
        <v>Cin</v>
      </c>
      <c r="B23" s="28">
        <v>19260</v>
      </c>
      <c r="C23" s="30" t="str">
        <v>Fraley, Jake</v>
      </c>
      <c r="D23" s="28" t="str">
        <v>CIN/ATN</v>
      </c>
      <c r="E23" s="28" t="str">
        <v>RF</v>
      </c>
      <c r="F23" s="28">
        <v>0</v>
      </c>
      <c r="G23" s="29">
        <v>191</v>
      </c>
      <c r="H23" s="28">
        <v>9</v>
      </c>
      <c r="I23" s="29">
        <v>200</v>
      </c>
      <c r="J23" s="28">
        <v>0</v>
      </c>
      <c r="K23" s="28">
        <v>0</v>
      </c>
      <c r="L23" s="37">
        <v>0</v>
      </c>
      <c r="T23"/>
    </row>
    <row r="24" spans="1:20" ht="15" customHeight="1" x14ac:dyDescent="0.2">
      <c r="A24" s="13" t="str">
        <v>Cin</v>
      </c>
      <c r="B24" s="28">
        <v>26517</v>
      </c>
      <c r="C24" s="30" t="str">
        <v>Marte, Noelvi</v>
      </c>
      <c r="D24" s="28" t="str">
        <v>CIN</v>
      </c>
      <c r="E24" s="28" t="str">
        <v>RF/3B</v>
      </c>
      <c r="F24" s="28">
        <v>0</v>
      </c>
      <c r="G24" s="29">
        <v>339</v>
      </c>
      <c r="H24" s="28">
        <v>9</v>
      </c>
      <c r="I24" s="29">
        <v>355</v>
      </c>
      <c r="J24" s="28">
        <v>0</v>
      </c>
      <c r="K24" s="29">
        <v>0</v>
      </c>
      <c r="L24" s="37">
        <v>0</v>
      </c>
      <c r="T24"/>
    </row>
    <row r="25" spans="1:20" ht="15" customHeight="1" x14ac:dyDescent="0.2">
      <c r="A25" s="13" t="str">
        <v>Cin</v>
      </c>
      <c r="B25" s="28">
        <v>29622</v>
      </c>
      <c r="C25" s="30" t="str">
        <v>Frelick, Sal</v>
      </c>
      <c r="D25" s="28" t="str">
        <v>MLN</v>
      </c>
      <c r="E25" s="28" t="str">
        <v>RF</v>
      </c>
      <c r="F25" s="28">
        <v>0</v>
      </c>
      <c r="G25" s="29">
        <v>528</v>
      </c>
      <c r="H25" s="28">
        <v>9</v>
      </c>
      <c r="I25" s="29">
        <v>554</v>
      </c>
      <c r="J25" s="28">
        <v>0</v>
      </c>
      <c r="K25" s="29">
        <v>0</v>
      </c>
      <c r="L25" s="37">
        <v>0</v>
      </c>
      <c r="T25"/>
    </row>
    <row r="26" spans="1:20" ht="15" customHeight="1" x14ac:dyDescent="0.2">
      <c r="A26" s="13" t="str">
        <v>Cin</v>
      </c>
      <c r="B26" s="28">
        <v>15823</v>
      </c>
      <c r="C26" s="30" t="str">
        <v>Littell, Zack</v>
      </c>
      <c r="D26" s="28" t="str">
        <v>TBA/CIN</v>
      </c>
      <c r="E26" s="28" t="str">
        <v>SP</v>
      </c>
      <c r="F26" s="28">
        <v>32</v>
      </c>
      <c r="G26" s="29">
        <v>186.66</v>
      </c>
      <c r="H26" s="28">
        <v>10</v>
      </c>
      <c r="I26" s="29">
        <v>195.66666666666666</v>
      </c>
      <c r="J26" s="28">
        <v>0</v>
      </c>
      <c r="K26" s="29">
        <v>0</v>
      </c>
      <c r="L26" s="37">
        <v>0</v>
      </c>
      <c r="T26"/>
    </row>
    <row r="27" spans="1:20" ht="15" customHeight="1" x14ac:dyDescent="0.2">
      <c r="A27" s="13" t="str">
        <v>Cin</v>
      </c>
      <c r="B27" s="28">
        <v>19407</v>
      </c>
      <c r="C27" s="30" t="str">
        <v>Blanco, Ronel</v>
      </c>
      <c r="D27" s="28" t="str">
        <v>HOA</v>
      </c>
      <c r="E27" s="28" t="str">
        <v>SP</v>
      </c>
      <c r="F27" s="28">
        <v>9</v>
      </c>
      <c r="G27" s="29">
        <v>48.33</v>
      </c>
      <c r="H27" s="28">
        <v>10</v>
      </c>
      <c r="I27" s="29">
        <v>50.666666666666664</v>
      </c>
      <c r="J27" s="28">
        <v>0</v>
      </c>
      <c r="K27" s="29">
        <v>0</v>
      </c>
      <c r="L27" s="37">
        <v>0</v>
      </c>
      <c r="T27"/>
    </row>
    <row r="28" spans="1:20" ht="15" customHeight="1" x14ac:dyDescent="0.2">
      <c r="A28" s="13" t="str">
        <v>Cin</v>
      </c>
      <c r="B28" s="28">
        <v>22182</v>
      </c>
      <c r="C28" s="30" t="str">
        <v>Greene, Hunter</v>
      </c>
      <c r="D28" s="28" t="str">
        <v>CIN</v>
      </c>
      <c r="E28" s="28" t="str">
        <v>SP</v>
      </c>
      <c r="F28" s="28">
        <v>19</v>
      </c>
      <c r="G28" s="29">
        <v>107.66</v>
      </c>
      <c r="H28" s="28">
        <v>10</v>
      </c>
      <c r="I28" s="29">
        <v>113</v>
      </c>
      <c r="J28" s="28">
        <v>0</v>
      </c>
      <c r="K28" s="29">
        <v>0</v>
      </c>
      <c r="L28" s="37">
        <v>0</v>
      </c>
    </row>
    <row r="29" spans="1:20" ht="15" customHeight="1" x14ac:dyDescent="0.2">
      <c r="A29" s="13" t="str">
        <v>Cin</v>
      </c>
      <c r="B29" s="28">
        <v>24282</v>
      </c>
      <c r="C29" s="30" t="str">
        <v>Teng, Kai-Wei</v>
      </c>
      <c r="D29" s="28" t="str">
        <v>SFN</v>
      </c>
      <c r="E29" s="28" t="str">
        <v>SP/RP</v>
      </c>
      <c r="F29" s="28">
        <v>7</v>
      </c>
      <c r="G29" s="29">
        <v>29.66</v>
      </c>
      <c r="H29" s="28">
        <v>10</v>
      </c>
      <c r="I29" s="29">
        <v>31</v>
      </c>
      <c r="J29" s="28">
        <v>0</v>
      </c>
      <c r="K29" s="29">
        <v>0</v>
      </c>
      <c r="L29" s="37">
        <v>0</v>
      </c>
    </row>
    <row r="30" spans="1:20" ht="15" customHeight="1" x14ac:dyDescent="0.2">
      <c r="A30" s="13" t="str">
        <v>Cin</v>
      </c>
      <c r="B30" s="28">
        <v>26378</v>
      </c>
      <c r="C30" s="30" t="str">
        <v>Lodolo, Nick</v>
      </c>
      <c r="D30" s="28" t="str">
        <v>CIN</v>
      </c>
      <c r="E30" s="28" t="str">
        <v>SP</v>
      </c>
      <c r="F30" s="28">
        <v>28</v>
      </c>
      <c r="G30" s="29">
        <v>156.66</v>
      </c>
      <c r="H30" s="28">
        <v>10</v>
      </c>
      <c r="I30" s="29">
        <v>164.33333333333334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Cin</v>
      </c>
      <c r="B31" s="28">
        <v>27500</v>
      </c>
      <c r="C31" s="30" t="str">
        <v>Cecconi, Slade</v>
      </c>
      <c r="D31" s="28" t="str">
        <v>CLA</v>
      </c>
      <c r="E31" s="28" t="str">
        <v>SP</v>
      </c>
      <c r="F31" s="28">
        <v>23</v>
      </c>
      <c r="G31" s="29">
        <v>132</v>
      </c>
      <c r="H31" s="28">
        <v>10</v>
      </c>
      <c r="I31" s="29">
        <v>138.33333333333334</v>
      </c>
      <c r="J31" s="28">
        <v>0</v>
      </c>
      <c r="K31" s="29">
        <v>0</v>
      </c>
      <c r="L31" s="37">
        <v>0</v>
      </c>
    </row>
    <row r="32" spans="1:20" ht="15" customHeight="1" x14ac:dyDescent="0.2">
      <c r="A32" s="13" t="str">
        <v>Cin</v>
      </c>
      <c r="B32" s="28">
        <v>29911</v>
      </c>
      <c r="C32" s="30" t="str">
        <v>Abbott, Andrew</v>
      </c>
      <c r="D32" s="28" t="str">
        <v>CIN</v>
      </c>
      <c r="E32" s="28" t="str">
        <v>SP</v>
      </c>
      <c r="F32" s="28">
        <v>29</v>
      </c>
      <c r="G32" s="29">
        <v>166.33</v>
      </c>
      <c r="H32" s="28">
        <v>10</v>
      </c>
      <c r="I32" s="29">
        <v>174.33333333333334</v>
      </c>
      <c r="J32" s="28">
        <v>0</v>
      </c>
      <c r="K32" s="29">
        <v>0</v>
      </c>
      <c r="L32" s="37">
        <v>0</v>
      </c>
    </row>
    <row r="33" spans="1:20" ht="15" customHeight="1" x14ac:dyDescent="0.2">
      <c r="A33" s="13" t="str">
        <v>Cin</v>
      </c>
      <c r="B33" s="28">
        <v>30146</v>
      </c>
      <c r="C33" s="30" t="str">
        <v>Leiter, Jack</v>
      </c>
      <c r="D33" s="28" t="str">
        <v>TEA</v>
      </c>
      <c r="E33" s="28" t="str">
        <v>SP</v>
      </c>
      <c r="F33" s="28">
        <v>29</v>
      </c>
      <c r="G33" s="29">
        <v>151.66</v>
      </c>
      <c r="H33" s="28">
        <v>10</v>
      </c>
      <c r="I33" s="29">
        <v>159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Cin</v>
      </c>
      <c r="B34" s="28">
        <v>31741</v>
      </c>
      <c r="C34" s="30" t="str">
        <v>Barnett, Mason</v>
      </c>
      <c r="D34" s="28" t="str">
        <v>OAA</v>
      </c>
      <c r="E34" s="28" t="str">
        <v>SP</v>
      </c>
      <c r="F34" s="28">
        <v>5</v>
      </c>
      <c r="G34" s="29">
        <v>22.33</v>
      </c>
      <c r="H34" s="28">
        <v>10</v>
      </c>
      <c r="I34" s="29">
        <v>23.333333333333332</v>
      </c>
      <c r="J34" s="28">
        <v>0</v>
      </c>
      <c r="K34" s="29">
        <v>0</v>
      </c>
      <c r="L34" s="37">
        <v>0</v>
      </c>
    </row>
    <row r="35" spans="1:20" ht="15" customHeight="1" x14ac:dyDescent="0.2">
      <c r="A35" s="13" t="str">
        <v>Cin</v>
      </c>
      <c r="B35" s="28">
        <v>35333</v>
      </c>
      <c r="C35" s="30" t="str">
        <v>Burns, Chase</v>
      </c>
      <c r="D35" s="28" t="str">
        <v>CIN</v>
      </c>
      <c r="E35" s="28" t="str">
        <v>SP/RP</v>
      </c>
      <c r="F35" s="28">
        <v>8</v>
      </c>
      <c r="G35" s="29">
        <v>43.33</v>
      </c>
      <c r="H35" s="28">
        <v>10</v>
      </c>
      <c r="I35" s="29">
        <v>45.333333333333336</v>
      </c>
      <c r="J35" s="28">
        <v>0</v>
      </c>
      <c r="K35" s="29">
        <v>0</v>
      </c>
      <c r="L35" s="37">
        <v>0</v>
      </c>
      <c r="T35"/>
    </row>
    <row r="36" spans="1:20" ht="15" customHeight="1" x14ac:dyDescent="0.2">
      <c r="A36" s="13" t="str">
        <v>Cin</v>
      </c>
      <c r="B36" s="28">
        <v>6107</v>
      </c>
      <c r="C36" s="30" t="str">
        <v>Brazoban, Huascar</v>
      </c>
      <c r="D36" s="28" t="str">
        <v>NYN</v>
      </c>
      <c r="E36" s="28" t="str">
        <v>RP/SP</v>
      </c>
      <c r="F36" s="28">
        <v>3</v>
      </c>
      <c r="G36" s="29">
        <v>63</v>
      </c>
      <c r="H36" s="28">
        <v>11</v>
      </c>
      <c r="I36" s="29">
        <v>66</v>
      </c>
      <c r="J36" s="28">
        <v>0</v>
      </c>
      <c r="K36" s="29">
        <v>0</v>
      </c>
      <c r="L36" s="37">
        <v>0</v>
      </c>
      <c r="T36"/>
    </row>
    <row r="37" spans="1:20" ht="15" customHeight="1" x14ac:dyDescent="0.2">
      <c r="A37" s="13" t="str">
        <v>Cin</v>
      </c>
      <c r="B37" s="28">
        <v>13293</v>
      </c>
      <c r="C37" s="30" t="str">
        <v>Coulombe, Danny</v>
      </c>
      <c r="D37" s="28" t="str">
        <v>MNA/TEA</v>
      </c>
      <c r="E37" s="28" t="str">
        <v>RP/SP</v>
      </c>
      <c r="F37" s="28">
        <v>1</v>
      </c>
      <c r="G37" s="29">
        <v>43</v>
      </c>
      <c r="H37" s="28">
        <v>11</v>
      </c>
      <c r="I37" s="29">
        <v>45</v>
      </c>
      <c r="J37" s="28">
        <v>0</v>
      </c>
      <c r="K37" s="29">
        <v>0</v>
      </c>
      <c r="L37" s="37">
        <v>0</v>
      </c>
      <c r="M37"/>
      <c r="N37"/>
    </row>
    <row r="38" spans="1:20" customFormat="1" ht="15" customHeight="1" x14ac:dyDescent="0.2">
      <c r="A38" s="13" t="str">
        <v>Cin</v>
      </c>
      <c r="B38" s="28">
        <v>14771</v>
      </c>
      <c r="C38" s="30" t="str">
        <v>Pagan, Emilio</v>
      </c>
      <c r="D38" s="28" t="str">
        <v>CIN</v>
      </c>
      <c r="E38" s="28" t="str">
        <v>RP</v>
      </c>
      <c r="F38" s="28">
        <v>0</v>
      </c>
      <c r="G38" s="29">
        <v>68.66</v>
      </c>
      <c r="H38" s="28">
        <v>11</v>
      </c>
      <c r="I38" s="29">
        <v>72</v>
      </c>
      <c r="J38" s="28">
        <v>0</v>
      </c>
      <c r="K38" s="29">
        <v>0</v>
      </c>
      <c r="L38" s="37">
        <v>0</v>
      </c>
      <c r="T38" s="5"/>
    </row>
    <row r="39" spans="1:20" customFormat="1" ht="15" customHeight="1" x14ac:dyDescent="0.2">
      <c r="A39" s="13" t="str">
        <v>Cin</v>
      </c>
      <c r="B39" s="28">
        <v>16609</v>
      </c>
      <c r="C39" s="30" t="str">
        <v>Abreu, Bryan</v>
      </c>
      <c r="D39" s="28" t="str">
        <v>HOA</v>
      </c>
      <c r="E39" s="28" t="str">
        <v>RP</v>
      </c>
      <c r="F39" s="28">
        <v>0</v>
      </c>
      <c r="G39" s="29">
        <v>71</v>
      </c>
      <c r="H39" s="28">
        <v>11</v>
      </c>
      <c r="I39" s="29">
        <v>74.333333333333329</v>
      </c>
      <c r="J39" s="28">
        <v>0</v>
      </c>
      <c r="K39" s="29">
        <v>0</v>
      </c>
      <c r="L39" s="37">
        <v>0</v>
      </c>
      <c r="M39" s="5"/>
      <c r="N39" s="5"/>
      <c r="T39" s="5"/>
    </row>
    <row r="40" spans="1:20" customFormat="1" ht="15" customHeight="1" x14ac:dyDescent="0.2">
      <c r="A40" s="13" t="str">
        <v>Cin</v>
      </c>
      <c r="B40" s="28">
        <v>20666</v>
      </c>
      <c r="C40" s="30" t="str">
        <v>Bautista, Felix</v>
      </c>
      <c r="D40" s="28" t="str">
        <v>BAA</v>
      </c>
      <c r="E40" s="28" t="str">
        <v>RP</v>
      </c>
      <c r="F40" s="28">
        <v>0</v>
      </c>
      <c r="G40" s="29">
        <v>34.659999999999997</v>
      </c>
      <c r="H40" s="28">
        <v>11</v>
      </c>
      <c r="I40" s="29">
        <v>36.333333333333336</v>
      </c>
      <c r="J40" s="28">
        <v>0</v>
      </c>
      <c r="K40" s="29">
        <v>0</v>
      </c>
      <c r="L40" s="37">
        <v>0</v>
      </c>
      <c r="T40" s="5"/>
    </row>
    <row r="41" spans="1:20" customFormat="1" ht="15" customHeight="1" x14ac:dyDescent="0.2">
      <c r="A41" s="13" t="str">
        <v>Cin</v>
      </c>
      <c r="B41" s="28">
        <v>21032</v>
      </c>
      <c r="C41" s="30" t="str">
        <v>Clase, Emmanuel</v>
      </c>
      <c r="D41" s="28" t="str">
        <v>CLA</v>
      </c>
      <c r="E41" s="28" t="str">
        <v>RP</v>
      </c>
      <c r="F41" s="28">
        <v>0</v>
      </c>
      <c r="G41" s="29">
        <v>47.33</v>
      </c>
      <c r="H41" s="28">
        <v>11</v>
      </c>
      <c r="I41" s="29">
        <v>49.666666666666664</v>
      </c>
      <c r="J41" s="28">
        <v>0</v>
      </c>
      <c r="K41" s="29">
        <v>0</v>
      </c>
      <c r="L41" s="37">
        <v>0</v>
      </c>
      <c r="M41" s="5"/>
      <c r="N41" s="5"/>
      <c r="T41" s="5"/>
    </row>
    <row r="42" spans="1:20" ht="15" customHeight="1" x14ac:dyDescent="0.2">
      <c r="A42" s="13" t="str">
        <v>Cin</v>
      </c>
      <c r="B42" s="28">
        <v>21306</v>
      </c>
      <c r="C42" s="30" t="str">
        <v>Latz, Jacob</v>
      </c>
      <c r="D42" s="28" t="str">
        <v>TEA</v>
      </c>
      <c r="E42" s="28" t="str">
        <v>RP/SP</v>
      </c>
      <c r="F42" s="28">
        <v>8</v>
      </c>
      <c r="G42" s="29">
        <v>85.66</v>
      </c>
      <c r="H42" s="28">
        <v>11</v>
      </c>
      <c r="I42" s="29">
        <v>89.666666666666671</v>
      </c>
      <c r="J42" s="28">
        <v>0</v>
      </c>
      <c r="K42" s="29">
        <v>0</v>
      </c>
      <c r="L42" s="37">
        <v>0</v>
      </c>
      <c r="M42" s="1"/>
      <c r="N42" s="1"/>
    </row>
    <row r="43" spans="1:20" ht="15" customHeight="1" x14ac:dyDescent="0.2">
      <c r="A43" s="13" t="str">
        <v>Cin</v>
      </c>
      <c r="B43" s="28">
        <v>21520</v>
      </c>
      <c r="C43" s="30" t="str">
        <v>Harris, Hogan</v>
      </c>
      <c r="D43" s="28" t="str">
        <v>OAA</v>
      </c>
      <c r="E43" s="28" t="str">
        <v>RP</v>
      </c>
      <c r="F43" s="28">
        <v>0</v>
      </c>
      <c r="G43" s="29">
        <v>64.66</v>
      </c>
      <c r="H43" s="28">
        <v>11</v>
      </c>
      <c r="I43" s="29">
        <v>67.666666666666671</v>
      </c>
      <c r="J43" s="28">
        <v>0</v>
      </c>
      <c r="K43" s="29">
        <v>0</v>
      </c>
      <c r="L43" s="37">
        <v>0</v>
      </c>
      <c r="M43" s="1"/>
      <c r="N43" s="1"/>
    </row>
    <row r="44" spans="1:20" ht="15" customHeight="1" x14ac:dyDescent="0.2">
      <c r="A44" s="13" t="str">
        <v>Cin</v>
      </c>
      <c r="B44" s="28">
        <v>21537</v>
      </c>
      <c r="C44" s="27" t="str">
        <v>Lynch, Daniel</v>
      </c>
      <c r="D44" s="28" t="str">
        <v>KCA</v>
      </c>
      <c r="E44" s="28" t="str">
        <v>RP/SP</v>
      </c>
      <c r="F44" s="28">
        <v>2</v>
      </c>
      <c r="G44" s="29">
        <v>67.66</v>
      </c>
      <c r="H44" s="28">
        <v>11</v>
      </c>
      <c r="I44" s="29">
        <v>71</v>
      </c>
      <c r="J44" s="28">
        <v>0</v>
      </c>
      <c r="K44" s="29">
        <v>0</v>
      </c>
      <c r="L44" s="37">
        <v>0</v>
      </c>
      <c r="M44" s="1"/>
      <c r="N44" s="1"/>
    </row>
    <row r="45" spans="1:20" ht="15" customHeight="1" x14ac:dyDescent="0.2">
      <c r="A45" s="13" t="str">
        <v>Cin</v>
      </c>
      <c r="B45" s="28">
        <v>22191</v>
      </c>
      <c r="C45" s="27" t="str">
        <v>Myers, Tobias</v>
      </c>
      <c r="D45" s="28" t="str">
        <v>MLN</v>
      </c>
      <c r="E45" s="28" t="str">
        <v>RP/SP</v>
      </c>
      <c r="F45" s="28">
        <v>6</v>
      </c>
      <c r="G45" s="29">
        <v>50.66</v>
      </c>
      <c r="H45" s="28">
        <v>11</v>
      </c>
      <c r="I45" s="29">
        <v>53</v>
      </c>
      <c r="J45" s="28">
        <v>0</v>
      </c>
      <c r="K45" s="29">
        <v>0</v>
      </c>
      <c r="L45" s="37">
        <v>0</v>
      </c>
      <c r="M45" s="1"/>
      <c r="N45" s="1"/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  <c r="M46"/>
      <c r="N46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customFormat="1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  <c r="M48" s="5"/>
      <c r="N48" s="5"/>
      <c r="T48" s="5"/>
    </row>
    <row r="50" spans="1:12" ht="15.75" x14ac:dyDescent="0.25">
      <c r="A50" s="43" t="s">
        <v>167</v>
      </c>
    </row>
    <row r="51" spans="1:12" customFormat="1" x14ac:dyDescent="0.2">
      <c r="A51" s="13" t="str" cm="1">
        <f t="array" ref="A51">_xlfn._xlws.FILTER(Players!$A:$I,Players!$A:$A="x-Cin","")</f>
        <v/>
      </c>
      <c r="B51" s="44"/>
      <c r="C51" s="61"/>
      <c r="D51" s="59"/>
      <c r="E51" s="51"/>
      <c r="F51" s="51"/>
      <c r="G51" s="44"/>
      <c r="H51" s="51"/>
      <c r="I51" s="53"/>
      <c r="J51" s="64"/>
      <c r="K51" s="64"/>
      <c r="L51" s="66"/>
    </row>
    <row r="52" spans="1:12" customFormat="1" x14ac:dyDescent="0.2">
      <c r="A52" s="13"/>
      <c r="B52" s="44"/>
      <c r="C52" s="61"/>
      <c r="D52" s="59"/>
      <c r="E52" s="51"/>
      <c r="F52" s="48"/>
      <c r="G52" s="44"/>
      <c r="H52" s="51"/>
      <c r="I52" s="53"/>
      <c r="J52" s="64"/>
      <c r="K52" s="64"/>
      <c r="L52" s="66"/>
    </row>
    <row r="53" spans="1:12" customFormat="1" x14ac:dyDescent="0.2">
      <c r="A53" s="13"/>
      <c r="B53" s="44"/>
      <c r="C53" s="61"/>
      <c r="D53" s="59"/>
      <c r="E53" s="51"/>
      <c r="F53" s="52"/>
      <c r="G53" s="44"/>
      <c r="H53" s="51"/>
      <c r="I53" s="53"/>
      <c r="J53" s="64"/>
      <c r="K53" s="64"/>
      <c r="L53" s="66"/>
    </row>
    <row r="54" spans="1:12" customFormat="1" x14ac:dyDescent="0.2">
      <c r="A54" s="13"/>
      <c r="B54" s="44"/>
      <c r="C54" s="61"/>
      <c r="D54" s="59"/>
      <c r="E54" s="51"/>
      <c r="F54" s="48"/>
      <c r="G54" s="44"/>
      <c r="H54" s="51"/>
      <c r="I54" s="53"/>
      <c r="J54" s="64"/>
      <c r="K54" s="64"/>
      <c r="L54" s="66"/>
    </row>
    <row r="55" spans="1:12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  <c r="J55" s="64"/>
      <c r="K55" s="64"/>
      <c r="L55" s="66"/>
    </row>
    <row r="56" spans="1:12" customFormat="1" x14ac:dyDescent="0.2">
      <c r="A56" s="13"/>
      <c r="B56" s="44"/>
      <c r="C56" s="61"/>
      <c r="D56" s="54"/>
      <c r="E56" s="47"/>
      <c r="F56" s="48"/>
      <c r="G56" s="44"/>
      <c r="H56" s="47"/>
      <c r="I56" s="53"/>
      <c r="J56" s="64"/>
      <c r="K56" s="65"/>
      <c r="L56" s="66"/>
    </row>
    <row r="57" spans="1:12" customFormat="1" x14ac:dyDescent="0.2">
      <c r="A57" s="13"/>
      <c r="B57" s="13"/>
      <c r="C57" s="62"/>
      <c r="D57" s="14"/>
      <c r="E57" s="47"/>
      <c r="F57" s="13"/>
      <c r="G57" s="13"/>
      <c r="H57" s="47"/>
      <c r="I57" s="53"/>
      <c r="J57" s="64"/>
      <c r="K57" s="65"/>
      <c r="L57" s="66"/>
    </row>
    <row r="58" spans="1:12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  <c r="J58" s="64"/>
      <c r="K58" s="64"/>
      <c r="L58" s="66"/>
    </row>
    <row r="59" spans="1:12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  <c r="J59" s="64"/>
      <c r="K59" s="64"/>
      <c r="L59" s="66"/>
    </row>
    <row r="60" spans="1:12" customFormat="1" x14ac:dyDescent="0.2">
      <c r="A60" s="13"/>
      <c r="B60" s="13"/>
      <c r="C60" s="62"/>
      <c r="D60" s="14"/>
      <c r="E60" s="47"/>
      <c r="F60" s="13"/>
      <c r="G60" s="13"/>
      <c r="H60" s="47"/>
      <c r="I60" s="53"/>
      <c r="J60" s="64"/>
      <c r="K60" s="65"/>
      <c r="L60" s="66"/>
    </row>
    <row r="61" spans="1:12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  <c r="J61" s="64"/>
      <c r="K61" s="64"/>
      <c r="L61" s="66"/>
    </row>
    <row r="62" spans="1:12" customFormat="1" x14ac:dyDescent="0.2">
      <c r="A62" s="13"/>
      <c r="B62" s="13"/>
      <c r="C62" s="62"/>
      <c r="D62" s="14"/>
      <c r="E62" s="47"/>
      <c r="F62" s="13"/>
      <c r="G62" s="13"/>
      <c r="H62" s="47"/>
      <c r="I62" s="53"/>
      <c r="J62" s="64"/>
      <c r="K62" s="65"/>
      <c r="L62" s="66"/>
    </row>
    <row r="63" spans="1:12" customFormat="1" x14ac:dyDescent="0.2">
      <c r="A63" s="13"/>
      <c r="B63" s="13"/>
      <c r="C63" s="62"/>
      <c r="D63" s="14"/>
      <c r="E63" s="47"/>
      <c r="F63" s="13"/>
      <c r="G63" s="13"/>
      <c r="H63" s="51"/>
      <c r="I63" s="53"/>
      <c r="J63" s="64"/>
      <c r="K63" s="64"/>
      <c r="L63" s="66"/>
    </row>
    <row r="64" spans="1:12" customFormat="1" x14ac:dyDescent="0.2">
      <c r="A64" s="13"/>
      <c r="B64" s="13"/>
      <c r="C64" s="62"/>
      <c r="D64" s="14"/>
      <c r="E64" s="47"/>
      <c r="F64" s="13"/>
      <c r="G64" s="13"/>
      <c r="H64" s="47"/>
      <c r="I64" s="53"/>
      <c r="J64" s="64"/>
      <c r="K64" s="65"/>
      <c r="L64" s="66"/>
    </row>
    <row r="65" spans="1:12" customFormat="1" x14ac:dyDescent="0.2">
      <c r="A65" s="13"/>
      <c r="B65" s="13"/>
      <c r="C65" s="62"/>
      <c r="D65" s="14"/>
      <c r="E65" s="47"/>
      <c r="F65" s="13"/>
      <c r="G65" s="13"/>
      <c r="H65" s="51"/>
      <c r="I65" s="53"/>
      <c r="J65" s="64"/>
      <c r="K65" s="64"/>
      <c r="L65" s="66"/>
    </row>
    <row r="66" spans="1:12" customFormat="1" x14ac:dyDescent="0.2">
      <c r="A66" s="13"/>
      <c r="B66" s="13"/>
      <c r="C66" s="62"/>
      <c r="D66" s="14"/>
      <c r="E66" s="47"/>
      <c r="F66" s="13"/>
      <c r="G66" s="13"/>
      <c r="H66" s="51"/>
      <c r="I66" s="53"/>
      <c r="J66" s="64"/>
      <c r="K66" s="64"/>
      <c r="L66" s="66"/>
    </row>
    <row r="67" spans="1:12" customFormat="1" x14ac:dyDescent="0.2">
      <c r="A67" s="13"/>
      <c r="B67" s="13"/>
      <c r="C67" s="62"/>
      <c r="D67" s="14"/>
      <c r="E67" s="47"/>
      <c r="F67" s="13"/>
      <c r="G67" s="13"/>
      <c r="H67" s="51"/>
      <c r="I67" s="53"/>
      <c r="J67" s="64"/>
      <c r="K67" s="64"/>
      <c r="L67" s="66"/>
    </row>
    <row r="68" spans="1:12" customFormat="1" x14ac:dyDescent="0.2">
      <c r="A68" s="13"/>
      <c r="B68" s="13"/>
      <c r="C68" s="62"/>
      <c r="D68" s="14"/>
      <c r="E68" s="47"/>
      <c r="F68" s="13"/>
      <c r="G68" s="13"/>
      <c r="H68" s="51"/>
      <c r="I68" s="53"/>
      <c r="J68" s="64"/>
      <c r="K68" s="64"/>
      <c r="L68" s="66"/>
    </row>
    <row r="69" spans="1:12" customFormat="1" x14ac:dyDescent="0.2">
      <c r="A69" s="13"/>
      <c r="B69" s="13"/>
      <c r="C69" s="62"/>
      <c r="D69" s="14"/>
      <c r="E69" s="47"/>
      <c r="F69" s="13"/>
      <c r="G69" s="13"/>
      <c r="H69" s="51"/>
      <c r="I69" s="53"/>
      <c r="J69" s="64"/>
      <c r="K69" s="64"/>
      <c r="L69" s="66"/>
    </row>
    <row r="70" spans="1:12" customFormat="1" x14ac:dyDescent="0.2">
      <c r="A70" s="13"/>
      <c r="B70" s="28"/>
      <c r="C70" s="27"/>
      <c r="D70" s="28"/>
      <c r="E70" s="28"/>
      <c r="F70" s="36"/>
      <c r="G70" s="29"/>
      <c r="H70" s="28"/>
      <c r="I70" s="29"/>
    </row>
    <row r="71" spans="1:12" customFormat="1" x14ac:dyDescent="0.2">
      <c r="A71" s="13"/>
      <c r="B71" s="28"/>
      <c r="C71" s="27"/>
      <c r="D71" s="28"/>
      <c r="E71" s="28"/>
      <c r="F71" s="36"/>
      <c r="G71" s="29"/>
      <c r="H71" s="28"/>
      <c r="I71" s="29"/>
    </row>
    <row r="72" spans="1:12" customFormat="1" x14ac:dyDescent="0.2">
      <c r="A72" s="13"/>
      <c r="B72" s="28"/>
      <c r="C72" s="27"/>
      <c r="D72" s="28"/>
      <c r="E72" s="28"/>
      <c r="F72" s="36"/>
      <c r="G72" s="29"/>
      <c r="H72" s="28"/>
      <c r="I72" s="29"/>
    </row>
  </sheetData>
  <sortState xmlns:xlrd2="http://schemas.microsoft.com/office/spreadsheetml/2017/richdata2" ref="A6:L27">
    <sortCondition ref="H6:H27"/>
    <sortCondition ref="C6:C27"/>
  </sortState>
  <mergeCells count="2">
    <mergeCell ref="B1:D1"/>
    <mergeCell ref="G1:I1"/>
  </mergeCells>
  <conditionalFormatting sqref="D6:D48">
    <cfRule type="containsText" dxfId="87" priority="7" operator="containsText" text="CIN">
      <formula>NOT(ISERROR(SEARCH("CIN",D6)))</formula>
    </cfRule>
  </conditionalFormatting>
  <conditionalFormatting sqref="G1:I66">
    <cfRule type="cellIs" dxfId="86" priority="1" operator="equal">
      <formula>"NC"</formula>
    </cfRule>
  </conditionalFormatting>
  <conditionalFormatting sqref="G70:I1048576">
    <cfRule type="cellIs" dxfId="85" priority="4" operator="equal">
      <formula>"NC"</formula>
    </cfRule>
  </conditionalFormatting>
  <conditionalFormatting sqref="I67:I69 H68:H69">
    <cfRule type="cellIs" dxfId="84" priority="3" operator="equal">
      <formula>"NC"</formula>
    </cfRule>
  </conditionalFormatting>
  <hyperlinks>
    <hyperlink ref="I2" r:id="rId1" xr:uid="{00000000-0004-0000-05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T65"/>
  <sheetViews>
    <sheetView showGridLines="0" zoomScale="70" zoomScaleNormal="70" zoomScaleSheetLayoutView="100" workbookViewId="0">
      <pane ySplit="5" topLeftCell="A7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37</v>
      </c>
      <c r="C1" s="85"/>
      <c r="D1" s="85"/>
      <c r="F1" s="4" t="s">
        <v>1</v>
      </c>
      <c r="G1" s="86" t="s">
        <v>112</v>
      </c>
      <c r="H1" s="87"/>
      <c r="I1" s="87"/>
      <c r="K1" s="26" t="s">
        <v>115</v>
      </c>
      <c r="L1" s="10">
        <v>40</v>
      </c>
    </row>
    <row r="2" spans="1:20" x14ac:dyDescent="0.2">
      <c r="G2" s="24"/>
      <c r="I2" s="34" t="s">
        <v>113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G3" s="24"/>
      <c r="I3" s="8"/>
    </row>
    <row r="4" spans="1:20" x14ac:dyDescent="0.2">
      <c r="G4" s="24"/>
      <c r="I4" s="8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  <c r="M5" s="1"/>
    </row>
    <row r="6" spans="1:20" ht="15" customHeight="1" x14ac:dyDescent="0.2">
      <c r="A6" s="13" t="str" cm="1">
        <f t="array" ref="A6:L45">_xlfn._xlws.FILTER(Players!$A:$L,Players!$A:$A="Cla","")</f>
        <v>Cla</v>
      </c>
      <c r="B6" s="28">
        <v>11739</v>
      </c>
      <c r="C6" s="27" t="str">
        <v>Realmuto, J.T.</v>
      </c>
      <c r="D6" s="28" t="str">
        <v>PHN</v>
      </c>
      <c r="E6" s="28" t="str">
        <v>CA</v>
      </c>
      <c r="F6" s="28">
        <v>0</v>
      </c>
      <c r="G6" s="28">
        <v>502</v>
      </c>
      <c r="H6" s="28">
        <v>2</v>
      </c>
      <c r="I6" s="28">
        <v>527</v>
      </c>
      <c r="J6" s="28">
        <v>0</v>
      </c>
      <c r="K6" s="28">
        <v>0</v>
      </c>
      <c r="L6" s="37">
        <v>0</v>
      </c>
      <c r="M6" s="31"/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Cla</v>
      </c>
      <c r="B7" s="28">
        <v>15271</v>
      </c>
      <c r="C7" s="27" t="str">
        <v>Wynns, Austin</v>
      </c>
      <c r="D7" s="28" t="str">
        <v>CIN/OAA</v>
      </c>
      <c r="E7" s="28" t="str">
        <v>CA</v>
      </c>
      <c r="F7" s="28">
        <v>0</v>
      </c>
      <c r="G7" s="28">
        <v>103</v>
      </c>
      <c r="H7" s="28">
        <v>2</v>
      </c>
      <c r="I7" s="28">
        <v>108</v>
      </c>
      <c r="J7" s="28">
        <v>0</v>
      </c>
      <c r="K7" s="28">
        <v>0</v>
      </c>
      <c r="L7" s="37">
        <v>0</v>
      </c>
      <c r="M7" s="31"/>
      <c r="O7" s="21" t="s">
        <v>88</v>
      </c>
      <c r="P7" s="21">
        <f>SUMIF(H$6:H$49,"2",G$6:G$49)</f>
        <v>843</v>
      </c>
      <c r="Q7"/>
      <c r="T7"/>
    </row>
    <row r="8" spans="1:20" ht="15" customHeight="1" x14ac:dyDescent="0.2">
      <c r="A8" s="13" t="str">
        <v>Cla</v>
      </c>
      <c r="B8" s="28">
        <v>15674</v>
      </c>
      <c r="C8" s="27" t="str">
        <v>McGuire, Reese</v>
      </c>
      <c r="D8" s="28" t="str">
        <v>CHN</v>
      </c>
      <c r="E8" s="28" t="str">
        <v>CA</v>
      </c>
      <c r="F8" s="28">
        <v>0</v>
      </c>
      <c r="G8" s="28">
        <v>133</v>
      </c>
      <c r="H8" s="28">
        <v>2</v>
      </c>
      <c r="I8" s="28">
        <v>139</v>
      </c>
      <c r="J8" s="28">
        <v>0</v>
      </c>
      <c r="K8" s="28">
        <v>0</v>
      </c>
      <c r="L8" s="37">
        <v>0</v>
      </c>
      <c r="M8" s="31"/>
      <c r="O8" s="21" t="s">
        <v>4</v>
      </c>
      <c r="P8" s="21">
        <f>SUMIF(H$6:H$49,"3",G$6:G$49)</f>
        <v>1013</v>
      </c>
      <c r="Q8"/>
      <c r="T8"/>
    </row>
    <row r="9" spans="1:20" ht="15" customHeight="1" x14ac:dyDescent="0.2">
      <c r="A9" s="13" t="str">
        <v>Cla</v>
      </c>
      <c r="B9" s="28">
        <v>21646</v>
      </c>
      <c r="C9" s="27" t="str">
        <v>Marchan, Rafael</v>
      </c>
      <c r="D9" s="28" t="str">
        <v>PHN</v>
      </c>
      <c r="E9" s="28" t="str">
        <v>CA</v>
      </c>
      <c r="F9" s="28">
        <v>0</v>
      </c>
      <c r="G9" s="28">
        <v>105</v>
      </c>
      <c r="H9" s="28">
        <v>2</v>
      </c>
      <c r="I9" s="28">
        <v>110</v>
      </c>
      <c r="J9" s="28">
        <v>0</v>
      </c>
      <c r="K9" s="28">
        <v>0</v>
      </c>
      <c r="L9" s="37">
        <v>0</v>
      </c>
      <c r="M9" s="31"/>
      <c r="O9" s="21" t="s">
        <v>6</v>
      </c>
      <c r="P9" s="21">
        <f>SUMIF(H$6:H$49,"4",G$6:G$49)</f>
        <v>708</v>
      </c>
      <c r="Q9"/>
      <c r="T9"/>
    </row>
    <row r="10" spans="1:20" s="1" customFormat="1" ht="15" customHeight="1" x14ac:dyDescent="0.2">
      <c r="A10" s="13" t="str">
        <v>Cla</v>
      </c>
      <c r="B10" s="28">
        <v>18839</v>
      </c>
      <c r="C10" s="27" t="str">
        <v>Naylor, Josh</v>
      </c>
      <c r="D10" s="28" t="str">
        <v>ARN/SEA</v>
      </c>
      <c r="E10" s="28" t="str">
        <v>1B</v>
      </c>
      <c r="F10" s="28">
        <v>0</v>
      </c>
      <c r="G10" s="28">
        <v>543</v>
      </c>
      <c r="H10" s="28">
        <v>3</v>
      </c>
      <c r="I10" s="28">
        <v>570</v>
      </c>
      <c r="J10" s="28">
        <v>0</v>
      </c>
      <c r="K10" s="28">
        <v>0</v>
      </c>
      <c r="L10" s="37">
        <v>0</v>
      </c>
      <c r="M10" s="31"/>
      <c r="O10" s="21" t="s">
        <v>8</v>
      </c>
      <c r="P10" s="21">
        <f>SUMIF(H$6:H$49,"5",G$6:G$49)</f>
        <v>941</v>
      </c>
      <c r="Q10"/>
      <c r="T10"/>
    </row>
    <row r="11" spans="1:20" ht="15" customHeight="1" x14ac:dyDescent="0.2">
      <c r="A11" s="13" t="str">
        <v>Cla</v>
      </c>
      <c r="B11" s="28">
        <v>29794</v>
      </c>
      <c r="C11" s="27" t="str">
        <v>Manzardo, Kyle</v>
      </c>
      <c r="D11" s="28" t="str">
        <v>CLA</v>
      </c>
      <c r="E11" s="28" t="str">
        <v>1B</v>
      </c>
      <c r="F11" s="28">
        <v>0</v>
      </c>
      <c r="G11" s="28">
        <v>470</v>
      </c>
      <c r="H11" s="28">
        <v>3</v>
      </c>
      <c r="I11" s="28">
        <v>493</v>
      </c>
      <c r="J11" s="28">
        <v>0</v>
      </c>
      <c r="K11" s="28">
        <v>0</v>
      </c>
      <c r="L11" s="37">
        <v>0</v>
      </c>
      <c r="M11" s="31"/>
      <c r="O11" s="21" t="s">
        <v>9</v>
      </c>
      <c r="P11" s="21">
        <f>SUMIF(H$6:H$49,"6",G$6:G$49)</f>
        <v>644</v>
      </c>
      <c r="Q11"/>
      <c r="T11"/>
    </row>
    <row r="12" spans="1:20" ht="15" customHeight="1" x14ac:dyDescent="0.2">
      <c r="A12" s="13" t="str">
        <v>Cla</v>
      </c>
      <c r="B12" s="28">
        <v>19950</v>
      </c>
      <c r="C12" s="27" t="str">
        <v>Gimenez, Andres</v>
      </c>
      <c r="D12" s="28" t="str">
        <v>TOA</v>
      </c>
      <c r="E12" s="28" t="str">
        <v>2B</v>
      </c>
      <c r="F12" s="28">
        <v>0</v>
      </c>
      <c r="G12" s="28">
        <v>329</v>
      </c>
      <c r="H12" s="28">
        <v>4</v>
      </c>
      <c r="I12" s="28">
        <v>345</v>
      </c>
      <c r="J12" s="28">
        <v>0</v>
      </c>
      <c r="K12" s="28">
        <v>0</v>
      </c>
      <c r="L12" s="37">
        <v>0</v>
      </c>
      <c r="M12" s="31"/>
      <c r="O12" s="21" t="s">
        <v>10</v>
      </c>
      <c r="P12" s="21">
        <f>SUMIF(H$6:H$49,"7",G$6:G$49)</f>
        <v>625</v>
      </c>
      <c r="Q12"/>
      <c r="T12"/>
    </row>
    <row r="13" spans="1:20" ht="15" customHeight="1" x14ac:dyDescent="0.2">
      <c r="A13" s="13" t="str">
        <v>Cla</v>
      </c>
      <c r="B13" s="28">
        <v>25180</v>
      </c>
      <c r="C13" s="27" t="str">
        <v>Schneemann, Daniel</v>
      </c>
      <c r="D13" s="28" t="str">
        <v>CLA</v>
      </c>
      <c r="E13" s="28" t="str">
        <v>2B/3B</v>
      </c>
      <c r="F13" s="28">
        <v>0</v>
      </c>
      <c r="G13" s="28">
        <v>379</v>
      </c>
      <c r="H13" s="28">
        <v>4</v>
      </c>
      <c r="I13" s="28">
        <v>397</v>
      </c>
      <c r="J13" s="28">
        <v>0</v>
      </c>
      <c r="K13" s="28">
        <v>0</v>
      </c>
      <c r="L13" s="37">
        <v>0</v>
      </c>
      <c r="M13" s="31"/>
      <c r="O13" s="21" t="s">
        <v>20</v>
      </c>
      <c r="P13" s="22">
        <f>SUMIF(H$6:H$49,"8",G$6:G$49)</f>
        <v>1052</v>
      </c>
      <c r="Q13"/>
      <c r="T13"/>
    </row>
    <row r="14" spans="1:20" ht="15" customHeight="1" x14ac:dyDescent="0.2">
      <c r="A14" s="13" t="str">
        <v>Cla</v>
      </c>
      <c r="B14" s="28">
        <v>13510</v>
      </c>
      <c r="C14" s="27" t="str">
        <v>Ramirez, Jose</v>
      </c>
      <c r="D14" s="28" t="str">
        <v>CLA</v>
      </c>
      <c r="E14" s="28" t="str">
        <v>3B</v>
      </c>
      <c r="F14" s="28">
        <v>0</v>
      </c>
      <c r="G14" s="28">
        <v>593</v>
      </c>
      <c r="H14" s="28">
        <v>5</v>
      </c>
      <c r="I14" s="28">
        <v>622</v>
      </c>
      <c r="J14" s="28">
        <v>0</v>
      </c>
      <c r="K14" s="28">
        <v>0</v>
      </c>
      <c r="L14" s="37">
        <v>0</v>
      </c>
      <c r="M14" s="31"/>
      <c r="O14" s="21" t="s">
        <v>12</v>
      </c>
      <c r="P14" s="22">
        <f>SUMIF(H$6:H$49,"9",G$6:G$49)</f>
        <v>621</v>
      </c>
      <c r="Q14"/>
      <c r="T14"/>
    </row>
    <row r="15" spans="1:20" ht="15" customHeight="1" x14ac:dyDescent="0.2">
      <c r="A15" s="13" t="str">
        <v>Cla</v>
      </c>
      <c r="B15" s="28">
        <v>21707</v>
      </c>
      <c r="C15" s="27" t="str">
        <v>Cabrera, Oswaldo</v>
      </c>
      <c r="D15" s="28" t="str">
        <v>NYA</v>
      </c>
      <c r="E15" s="28" t="str">
        <v>3B</v>
      </c>
      <c r="F15" s="28">
        <v>0</v>
      </c>
      <c r="G15" s="28">
        <v>107</v>
      </c>
      <c r="H15" s="28">
        <v>5</v>
      </c>
      <c r="I15" s="28">
        <v>112</v>
      </c>
      <c r="J15" s="28">
        <v>0</v>
      </c>
      <c r="K15" s="28">
        <v>0</v>
      </c>
      <c r="L15" s="37">
        <v>0</v>
      </c>
      <c r="M15" s="31"/>
      <c r="O15" s="21" t="s">
        <v>106</v>
      </c>
      <c r="P15" s="21">
        <f>SUMIF(H$6:H$49,"1",G$6:G$49)</f>
        <v>0</v>
      </c>
      <c r="Q15"/>
      <c r="T15"/>
    </row>
    <row r="16" spans="1:20" s="1" customFormat="1" ht="15" customHeight="1" x14ac:dyDescent="0.2">
      <c r="A16" s="13" t="str">
        <v>Cla</v>
      </c>
      <c r="B16" s="28">
        <v>23698</v>
      </c>
      <c r="C16" s="27" t="str">
        <v>Mauricio, Ronny</v>
      </c>
      <c r="D16" s="28" t="str">
        <v>NYN</v>
      </c>
      <c r="E16" s="28" t="str">
        <v>3B</v>
      </c>
      <c r="F16" s="28">
        <v>0</v>
      </c>
      <c r="G16" s="28">
        <v>168</v>
      </c>
      <c r="H16" s="28">
        <v>5</v>
      </c>
      <c r="I16" s="28">
        <v>176</v>
      </c>
      <c r="J16" s="28">
        <v>0</v>
      </c>
      <c r="K16" s="28">
        <v>0</v>
      </c>
      <c r="L16" s="37">
        <v>0</v>
      </c>
      <c r="M16" s="31"/>
      <c r="O16"/>
      <c r="P16"/>
      <c r="Q16"/>
      <c r="T16"/>
    </row>
    <row r="17" spans="1:20" ht="15" customHeight="1" x14ac:dyDescent="0.2">
      <c r="A17" s="13" t="str">
        <v>Cla</v>
      </c>
      <c r="B17" s="28">
        <v>29788</v>
      </c>
      <c r="C17" s="27" t="str">
        <v>Harris, Brett</v>
      </c>
      <c r="D17" s="28" t="str">
        <v>OAA</v>
      </c>
      <c r="E17" s="28" t="str">
        <v>3B</v>
      </c>
      <c r="F17" s="28">
        <v>0</v>
      </c>
      <c r="G17" s="29">
        <v>73</v>
      </c>
      <c r="H17" s="28">
        <v>5</v>
      </c>
      <c r="I17" s="29">
        <v>76</v>
      </c>
      <c r="J17" s="28">
        <v>0</v>
      </c>
      <c r="K17" s="28">
        <v>0</v>
      </c>
      <c r="L17" s="37">
        <v>0</v>
      </c>
      <c r="M17" s="31"/>
      <c r="T17"/>
    </row>
    <row r="18" spans="1:20" s="1" customFormat="1" ht="15" customHeight="1" x14ac:dyDescent="0.2">
      <c r="A18" s="13" t="str">
        <v>Cla</v>
      </c>
      <c r="B18" s="28">
        <v>12916</v>
      </c>
      <c r="C18" s="27" t="str">
        <v>Lindor, Francisco</v>
      </c>
      <c r="D18" s="28" t="str">
        <v>NYN</v>
      </c>
      <c r="E18" s="28" t="str">
        <v>SS</v>
      </c>
      <c r="F18" s="28">
        <v>0</v>
      </c>
      <c r="G18" s="29">
        <v>644</v>
      </c>
      <c r="H18" s="28">
        <v>6</v>
      </c>
      <c r="I18" s="29">
        <v>676</v>
      </c>
      <c r="J18" s="28">
        <v>0</v>
      </c>
      <c r="K18" s="28">
        <v>0</v>
      </c>
      <c r="L18" s="37">
        <v>0</v>
      </c>
      <c r="M18" s="31"/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Cla</v>
      </c>
      <c r="B19" s="28">
        <v>24610</v>
      </c>
      <c r="C19" s="27" t="str">
        <v>Kwan, Steven</v>
      </c>
      <c r="D19" s="28" t="str">
        <v>CLA</v>
      </c>
      <c r="E19" s="28" t="str">
        <v>LF</v>
      </c>
      <c r="F19" s="28">
        <v>0</v>
      </c>
      <c r="G19" s="29">
        <v>625</v>
      </c>
      <c r="H19" s="28">
        <v>7</v>
      </c>
      <c r="I19" s="29">
        <v>656</v>
      </c>
      <c r="J19" s="28">
        <v>0</v>
      </c>
      <c r="K19" s="28">
        <v>0</v>
      </c>
      <c r="L19" s="37">
        <v>0</v>
      </c>
      <c r="M19" s="31"/>
      <c r="O19" s="21" t="s">
        <v>13</v>
      </c>
      <c r="P19" s="21">
        <f>SUMIF(H$6:H$49,"10",F$6:F$49)</f>
        <v>162</v>
      </c>
      <c r="Q19" s="22">
        <f>SUMIF(H$6:H$49,"10",G$6:G$49)</f>
        <v>893.96</v>
      </c>
      <c r="T19"/>
    </row>
    <row r="20" spans="1:20" ht="15" customHeight="1" x14ac:dyDescent="0.2">
      <c r="A20" s="13" t="str">
        <v>Cla</v>
      </c>
      <c r="B20" s="28">
        <v>17929</v>
      </c>
      <c r="C20" s="27" t="str">
        <v>Mullins, Cedric</v>
      </c>
      <c r="D20" s="28" t="str">
        <v>BAA/NYN</v>
      </c>
      <c r="E20" s="28" t="str">
        <v>CF</v>
      </c>
      <c r="F20" s="28">
        <v>0</v>
      </c>
      <c r="G20" s="29">
        <v>435</v>
      </c>
      <c r="H20" s="28">
        <v>8</v>
      </c>
      <c r="I20" s="29">
        <v>456</v>
      </c>
      <c r="J20" s="28">
        <v>0</v>
      </c>
      <c r="K20" s="28">
        <v>0</v>
      </c>
      <c r="L20" s="37">
        <v>0</v>
      </c>
      <c r="M20" s="31"/>
      <c r="O20" s="21" t="s">
        <v>15</v>
      </c>
      <c r="P20" s="21">
        <f>SUMIF(H$6:H$49,"11",F$6:F$49)</f>
        <v>27</v>
      </c>
      <c r="Q20" s="22">
        <f>SUMIF(H$6:H$49,"11",G$6:G$49)</f>
        <v>593.96999999999991</v>
      </c>
      <c r="T20"/>
    </row>
    <row r="21" spans="1:20" s="1" customFormat="1" ht="15" customHeight="1" x14ac:dyDescent="0.2">
      <c r="A21" s="13" t="str">
        <v>Cla</v>
      </c>
      <c r="B21" s="28">
        <v>18900</v>
      </c>
      <c r="C21" s="27" t="str">
        <v>Taveras, Leody</v>
      </c>
      <c r="D21" s="28" t="str">
        <v>TEA/SEA</v>
      </c>
      <c r="E21" s="28" t="str">
        <v>CF/RF</v>
      </c>
      <c r="F21" s="28">
        <v>0</v>
      </c>
      <c r="G21" s="29">
        <v>171</v>
      </c>
      <c r="H21" s="28">
        <v>8</v>
      </c>
      <c r="I21" s="29">
        <v>179</v>
      </c>
      <c r="J21" s="28">
        <v>0</v>
      </c>
      <c r="K21" s="28">
        <v>0</v>
      </c>
      <c r="L21" s="37">
        <v>0</v>
      </c>
      <c r="M21" s="31"/>
      <c r="Q21" s="1">
        <f>(Q19+Q20)/162</f>
        <v>9.184753086419752</v>
      </c>
      <c r="T21"/>
    </row>
    <row r="22" spans="1:20" s="1" customFormat="1" ht="15" customHeight="1" x14ac:dyDescent="0.2">
      <c r="A22" s="13" t="str">
        <v>Cla</v>
      </c>
      <c r="B22" s="28">
        <v>26540</v>
      </c>
      <c r="C22" s="27" t="str">
        <v>Martinez, Angel</v>
      </c>
      <c r="D22" s="28" t="str">
        <v>CLA</v>
      </c>
      <c r="E22" s="28" t="str">
        <v>CF/2B</v>
      </c>
      <c r="F22" s="28">
        <v>0</v>
      </c>
      <c r="G22" s="29">
        <v>446</v>
      </c>
      <c r="H22" s="28">
        <v>8</v>
      </c>
      <c r="I22" s="29">
        <v>468</v>
      </c>
      <c r="J22" s="28">
        <v>0</v>
      </c>
      <c r="K22" s="28">
        <v>0</v>
      </c>
      <c r="L22" s="37">
        <v>0</v>
      </c>
      <c r="M22" s="31"/>
      <c r="T22"/>
    </row>
    <row r="23" spans="1:20" ht="15" customHeight="1" x14ac:dyDescent="0.2">
      <c r="A23" s="13" t="str">
        <v>Cla</v>
      </c>
      <c r="B23" s="28">
        <v>12856</v>
      </c>
      <c r="C23" s="27" t="str">
        <v>Springer, George</v>
      </c>
      <c r="D23" s="28" t="str">
        <v>TOA</v>
      </c>
      <c r="E23" s="28" t="str">
        <v>RF</v>
      </c>
      <c r="F23" s="28">
        <v>0</v>
      </c>
      <c r="G23" s="29">
        <v>498</v>
      </c>
      <c r="H23" s="28">
        <v>9</v>
      </c>
      <c r="I23" s="29">
        <v>522</v>
      </c>
      <c r="J23" s="28">
        <v>0</v>
      </c>
      <c r="K23" s="28">
        <v>0</v>
      </c>
      <c r="L23" s="37">
        <v>0</v>
      </c>
      <c r="M23" s="31"/>
      <c r="T23"/>
    </row>
    <row r="24" spans="1:20" s="1" customFormat="1" ht="15" customHeight="1" x14ac:dyDescent="0.2">
      <c r="A24" s="13" t="str">
        <v>Cla</v>
      </c>
      <c r="B24" s="28">
        <v>33704</v>
      </c>
      <c r="C24" s="27" t="str">
        <v>Kayfus, C.J.</v>
      </c>
      <c r="D24" s="28" t="str">
        <v>CLA</v>
      </c>
      <c r="E24" s="28" t="str">
        <v>RF/1B</v>
      </c>
      <c r="F24" s="28">
        <v>0</v>
      </c>
      <c r="G24" s="29">
        <v>123</v>
      </c>
      <c r="H24" s="28">
        <v>9</v>
      </c>
      <c r="I24" s="29">
        <v>129</v>
      </c>
      <c r="J24" s="28">
        <v>0</v>
      </c>
      <c r="K24" s="28">
        <v>0</v>
      </c>
      <c r="L24" s="37">
        <v>0</v>
      </c>
      <c r="M24" s="31"/>
      <c r="T24"/>
    </row>
    <row r="25" spans="1:20" customFormat="1" ht="15" customHeight="1" x14ac:dyDescent="0.2">
      <c r="A25" s="13" t="str">
        <v>Cla</v>
      </c>
      <c r="B25" s="28">
        <v>6902</v>
      </c>
      <c r="C25" s="27" t="str">
        <v>Perez, Martin</v>
      </c>
      <c r="D25" s="28" t="str">
        <v>CHA</v>
      </c>
      <c r="E25" s="28" t="str">
        <v>SP</v>
      </c>
      <c r="F25" s="28">
        <v>10</v>
      </c>
      <c r="G25" s="29">
        <v>56</v>
      </c>
      <c r="H25" s="28">
        <v>10</v>
      </c>
      <c r="I25" s="29">
        <v>58.666666666666664</v>
      </c>
      <c r="J25" s="28">
        <v>0</v>
      </c>
      <c r="K25" s="29">
        <v>0</v>
      </c>
      <c r="L25" s="37">
        <v>0</v>
      </c>
      <c r="M25" s="31"/>
    </row>
    <row r="26" spans="1:20" ht="15" customHeight="1" x14ac:dyDescent="0.2">
      <c r="A26" s="13" t="str">
        <v>Cla</v>
      </c>
      <c r="B26" s="28">
        <v>14932</v>
      </c>
      <c r="C26" s="27" t="str">
        <v>Lively, Ben</v>
      </c>
      <c r="D26" s="28" t="str">
        <v>CLA</v>
      </c>
      <c r="E26" s="28" t="str">
        <v>SP</v>
      </c>
      <c r="F26" s="28">
        <v>9</v>
      </c>
      <c r="G26" s="29">
        <v>44.66</v>
      </c>
      <c r="H26" s="28">
        <v>10</v>
      </c>
      <c r="I26" s="29">
        <v>46.666666666666664</v>
      </c>
      <c r="J26" s="28">
        <v>0</v>
      </c>
      <c r="K26" s="29">
        <v>0</v>
      </c>
      <c r="L26" s="37">
        <v>0</v>
      </c>
      <c r="M26" s="31"/>
      <c r="T26"/>
    </row>
    <row r="27" spans="1:20" s="1" customFormat="1" ht="15" customHeight="1" x14ac:dyDescent="0.2">
      <c r="A27" s="13" t="str">
        <v>Cla</v>
      </c>
      <c r="B27" s="28">
        <v>19427</v>
      </c>
      <c r="C27" s="27" t="str">
        <v>Bieber, Shane</v>
      </c>
      <c r="D27" s="28" t="str">
        <v>TOA</v>
      </c>
      <c r="E27" s="28" t="str">
        <v>SP</v>
      </c>
      <c r="F27" s="28">
        <v>7</v>
      </c>
      <c r="G27" s="29">
        <v>40.33</v>
      </c>
      <c r="H27" s="28">
        <v>10</v>
      </c>
      <c r="I27" s="29">
        <v>42.333333333333336</v>
      </c>
      <c r="J27" s="28">
        <v>0</v>
      </c>
      <c r="K27" s="29">
        <v>0</v>
      </c>
      <c r="L27" s="37">
        <v>0</v>
      </c>
      <c r="M27" s="5"/>
      <c r="N27" s="5"/>
      <c r="T27" s="5"/>
    </row>
    <row r="28" spans="1:20" customFormat="1" ht="15" customHeight="1" x14ac:dyDescent="0.2">
      <c r="A28" s="13" t="str">
        <v>Cla</v>
      </c>
      <c r="B28" s="28">
        <v>19479</v>
      </c>
      <c r="C28" s="27" t="str">
        <v>Civale, Aaron</v>
      </c>
      <c r="D28" s="28" t="str">
        <v>MLN/CHA/CHN</v>
      </c>
      <c r="E28" s="28" t="str">
        <v>SP</v>
      </c>
      <c r="F28" s="28">
        <v>18</v>
      </c>
      <c r="G28" s="29">
        <v>102</v>
      </c>
      <c r="H28" s="28">
        <v>10</v>
      </c>
      <c r="I28" s="29">
        <v>107</v>
      </c>
      <c r="J28" s="28">
        <v>0</v>
      </c>
      <c r="K28" s="29">
        <v>0</v>
      </c>
      <c r="L28" s="37">
        <v>0</v>
      </c>
      <c r="M28" s="5"/>
      <c r="N28" s="5"/>
      <c r="T28" s="5"/>
    </row>
    <row r="29" spans="1:20" s="1" customFormat="1" ht="15" customHeight="1" x14ac:dyDescent="0.2">
      <c r="A29" s="13" t="str">
        <v>Cla</v>
      </c>
      <c r="B29" s="28">
        <v>27589</v>
      </c>
      <c r="C29" s="27" t="str">
        <v>Allen, Logan</v>
      </c>
      <c r="D29" s="28" t="str">
        <v>CLA</v>
      </c>
      <c r="E29" s="28" t="str">
        <v>SP</v>
      </c>
      <c r="F29" s="28">
        <v>29</v>
      </c>
      <c r="G29" s="29">
        <v>156.66</v>
      </c>
      <c r="H29" s="28">
        <v>10</v>
      </c>
      <c r="I29" s="29">
        <v>164.33333333333334</v>
      </c>
      <c r="J29" s="28">
        <v>0</v>
      </c>
      <c r="K29" s="29">
        <v>0</v>
      </c>
      <c r="L29" s="37">
        <v>0</v>
      </c>
      <c r="M29" s="5"/>
      <c r="N29" s="5"/>
      <c r="T29" s="5"/>
    </row>
    <row r="30" spans="1:20" ht="15" customHeight="1" x14ac:dyDescent="0.2">
      <c r="A30" s="13" t="str">
        <v>Cla</v>
      </c>
      <c r="B30" s="28">
        <v>29914</v>
      </c>
      <c r="C30" s="27" t="str">
        <v>Alvarez, Andrew</v>
      </c>
      <c r="D30" s="28" t="str">
        <v>WAN</v>
      </c>
      <c r="E30" s="28" t="str">
        <v>SP</v>
      </c>
      <c r="F30" s="28">
        <v>5</v>
      </c>
      <c r="G30" s="29">
        <v>23.33</v>
      </c>
      <c r="H30" s="28">
        <v>10</v>
      </c>
      <c r="I30" s="29">
        <v>24.333333333333332</v>
      </c>
      <c r="J30" s="28">
        <v>0</v>
      </c>
      <c r="K30" s="29">
        <v>0</v>
      </c>
      <c r="L30" s="37">
        <v>0</v>
      </c>
    </row>
    <row r="31" spans="1:20" ht="15" customHeight="1" x14ac:dyDescent="0.2">
      <c r="A31" s="13" t="str">
        <v>Cla</v>
      </c>
      <c r="B31" s="28">
        <v>30122</v>
      </c>
      <c r="C31" s="27" t="str">
        <v>Williams, Gavin</v>
      </c>
      <c r="D31" s="28" t="str">
        <v>CLA</v>
      </c>
      <c r="E31" s="28" t="str">
        <v>SP</v>
      </c>
      <c r="F31" s="28">
        <v>31</v>
      </c>
      <c r="G31" s="29">
        <v>167.66</v>
      </c>
      <c r="H31" s="28">
        <v>10</v>
      </c>
      <c r="I31" s="29">
        <v>176</v>
      </c>
      <c r="J31" s="28">
        <v>0</v>
      </c>
      <c r="K31" s="29">
        <v>0</v>
      </c>
      <c r="L31" s="37">
        <v>0</v>
      </c>
      <c r="T31"/>
    </row>
    <row r="32" spans="1:20" ht="15" customHeight="1" x14ac:dyDescent="0.2">
      <c r="A32" s="13" t="str">
        <v>Cla</v>
      </c>
      <c r="B32" s="28">
        <v>30134</v>
      </c>
      <c r="C32" s="27" t="str">
        <v>Bibee, Tanner</v>
      </c>
      <c r="D32" s="28" t="str">
        <v>CLA</v>
      </c>
      <c r="E32" s="28" t="str">
        <v>SP</v>
      </c>
      <c r="F32" s="28">
        <v>31</v>
      </c>
      <c r="G32" s="29">
        <v>182.33</v>
      </c>
      <c r="H32" s="28">
        <v>10</v>
      </c>
      <c r="I32" s="29">
        <v>191.33333333333334</v>
      </c>
      <c r="J32" s="28">
        <v>0</v>
      </c>
      <c r="K32" s="29">
        <v>0</v>
      </c>
      <c r="L32" s="37">
        <v>0</v>
      </c>
      <c r="T32"/>
    </row>
    <row r="33" spans="1:12" ht="15" customHeight="1" x14ac:dyDescent="0.2">
      <c r="A33" s="13" t="str">
        <v>Cla</v>
      </c>
      <c r="B33" s="28">
        <v>31986</v>
      </c>
      <c r="C33" s="27" t="str">
        <v>Messick, Parker</v>
      </c>
      <c r="D33" s="28" t="str">
        <v>CLA</v>
      </c>
      <c r="E33" s="28" t="str">
        <v>SP</v>
      </c>
      <c r="F33" s="28">
        <v>7</v>
      </c>
      <c r="G33" s="29">
        <v>39.659999999999997</v>
      </c>
      <c r="H33" s="28">
        <v>10</v>
      </c>
      <c r="I33" s="29">
        <v>41.333333333333336</v>
      </c>
      <c r="J33" s="28">
        <v>0</v>
      </c>
      <c r="K33" s="29">
        <v>0</v>
      </c>
      <c r="L33" s="37">
        <v>0</v>
      </c>
    </row>
    <row r="34" spans="1:12" ht="15" customHeight="1" x14ac:dyDescent="0.2">
      <c r="A34" s="13" t="str">
        <v>Cla</v>
      </c>
      <c r="B34" s="28">
        <v>33699</v>
      </c>
      <c r="C34" s="27" t="str">
        <v>Evans, Logan</v>
      </c>
      <c r="D34" s="28" t="str">
        <v>SEA</v>
      </c>
      <c r="E34" s="28" t="str">
        <v>SP</v>
      </c>
      <c r="F34" s="28">
        <v>15</v>
      </c>
      <c r="G34" s="29">
        <v>81.33</v>
      </c>
      <c r="H34" s="28">
        <v>10</v>
      </c>
      <c r="I34" s="29">
        <v>85.333333333333329</v>
      </c>
      <c r="J34" s="28">
        <v>0</v>
      </c>
      <c r="K34" s="29">
        <v>0</v>
      </c>
      <c r="L34" s="37">
        <v>0</v>
      </c>
    </row>
    <row r="35" spans="1:12" ht="15" customHeight="1" x14ac:dyDescent="0.2">
      <c r="A35" s="13" t="str">
        <v>Cla</v>
      </c>
      <c r="B35" s="28">
        <v>16507</v>
      </c>
      <c r="C35" s="27" t="str">
        <v>Altavilla, Dan</v>
      </c>
      <c r="D35" s="28" t="str">
        <v>CHA</v>
      </c>
      <c r="E35" s="28" t="str">
        <v>RP</v>
      </c>
      <c r="F35" s="28">
        <v>0</v>
      </c>
      <c r="G35" s="29">
        <v>29</v>
      </c>
      <c r="H35" s="28">
        <v>11</v>
      </c>
      <c r="I35" s="29">
        <v>30.333333333333332</v>
      </c>
      <c r="J35" s="28">
        <v>0</v>
      </c>
      <c r="K35" s="29">
        <v>0</v>
      </c>
      <c r="L35" s="37">
        <v>0</v>
      </c>
    </row>
    <row r="36" spans="1:12" ht="15" customHeight="1" x14ac:dyDescent="0.2">
      <c r="A36" s="13" t="str">
        <v>Cla</v>
      </c>
      <c r="B36" s="28">
        <v>17964</v>
      </c>
      <c r="C36" s="27" t="str">
        <v>Gilbert, Tyler</v>
      </c>
      <c r="D36" s="28" t="str">
        <v>CHA</v>
      </c>
      <c r="E36" s="28" t="str">
        <v>RP/SP</v>
      </c>
      <c r="F36" s="28">
        <v>5</v>
      </c>
      <c r="G36" s="29">
        <v>51</v>
      </c>
      <c r="H36" s="28">
        <v>11</v>
      </c>
      <c r="I36" s="29">
        <v>53.333333333333336</v>
      </c>
      <c r="J36" s="28">
        <v>0</v>
      </c>
      <c r="K36" s="29">
        <v>0</v>
      </c>
      <c r="L36" s="37">
        <v>0</v>
      </c>
    </row>
    <row r="37" spans="1:12" ht="15" customHeight="1" x14ac:dyDescent="0.2">
      <c r="A37" s="13" t="str">
        <v>Cla</v>
      </c>
      <c r="B37" s="28">
        <v>18694</v>
      </c>
      <c r="C37" s="27" t="str">
        <v>Allard, Kolby</v>
      </c>
      <c r="D37" s="28" t="str">
        <v>CLA</v>
      </c>
      <c r="E37" s="28" t="str">
        <v>RP/SP</v>
      </c>
      <c r="F37" s="28">
        <v>2</v>
      </c>
      <c r="G37" s="29">
        <v>65</v>
      </c>
      <c r="H37" s="28">
        <v>11</v>
      </c>
      <c r="I37" s="29">
        <v>68</v>
      </c>
      <c r="J37" s="28">
        <v>0</v>
      </c>
      <c r="K37" s="29">
        <v>0</v>
      </c>
      <c r="L37" s="37">
        <v>0</v>
      </c>
    </row>
    <row r="38" spans="1:12" ht="15" customHeight="1" x14ac:dyDescent="0.2">
      <c r="A38" s="13" t="str">
        <v>Cla</v>
      </c>
      <c r="B38" s="28">
        <v>20539</v>
      </c>
      <c r="C38" s="27" t="str">
        <v>Uceta, Edwin</v>
      </c>
      <c r="D38" s="28" t="str">
        <v>TBA</v>
      </c>
      <c r="E38" s="28" t="str">
        <v>RP</v>
      </c>
      <c r="F38" s="28">
        <v>0</v>
      </c>
      <c r="G38" s="29">
        <v>76</v>
      </c>
      <c r="H38" s="28">
        <v>11</v>
      </c>
      <c r="I38" s="29">
        <v>79.666666666666671</v>
      </c>
      <c r="J38" s="28">
        <v>0</v>
      </c>
      <c r="K38" s="29">
        <v>0</v>
      </c>
      <c r="L38" s="37">
        <v>0</v>
      </c>
    </row>
    <row r="39" spans="1:12" ht="15" customHeight="1" x14ac:dyDescent="0.2">
      <c r="A39" s="13" t="str">
        <v>Cla</v>
      </c>
      <c r="B39" s="28">
        <v>22207</v>
      </c>
      <c r="C39" s="27" t="str">
        <v>Hall, DL</v>
      </c>
      <c r="D39" s="28" t="str">
        <v>MLN</v>
      </c>
      <c r="E39" s="28" t="str">
        <v>RP/SP</v>
      </c>
      <c r="F39" s="28">
        <v>3</v>
      </c>
      <c r="G39" s="29">
        <v>38.659999999999997</v>
      </c>
      <c r="H39" s="28">
        <v>11</v>
      </c>
      <c r="I39" s="29">
        <v>40.333333333333336</v>
      </c>
      <c r="J39" s="28">
        <v>0</v>
      </c>
      <c r="K39" s="29">
        <v>0</v>
      </c>
      <c r="L39" s="37">
        <v>0</v>
      </c>
    </row>
    <row r="40" spans="1:12" ht="15" customHeight="1" x14ac:dyDescent="0.2">
      <c r="A40" s="13" t="str">
        <v>Cla</v>
      </c>
      <c r="B40" s="28">
        <v>23335</v>
      </c>
      <c r="C40" s="27" t="str">
        <v>Cantillo, Joey</v>
      </c>
      <c r="D40" s="28" t="str">
        <v>CLA</v>
      </c>
      <c r="E40" s="28" t="str">
        <v>RP/SP</v>
      </c>
      <c r="F40" s="28">
        <v>13</v>
      </c>
      <c r="G40" s="29">
        <v>95.33</v>
      </c>
      <c r="H40" s="28">
        <v>11</v>
      </c>
      <c r="I40" s="29">
        <v>100</v>
      </c>
      <c r="J40" s="28">
        <v>0</v>
      </c>
      <c r="K40" s="29">
        <v>0</v>
      </c>
      <c r="L40" s="37">
        <v>0</v>
      </c>
    </row>
    <row r="41" spans="1:12" ht="15" customHeight="1" x14ac:dyDescent="0.2">
      <c r="A41" s="13" t="str">
        <v>Cla</v>
      </c>
      <c r="B41" s="28">
        <v>25553</v>
      </c>
      <c r="C41" s="27" t="str">
        <v>Enright, Nic</v>
      </c>
      <c r="D41" s="28" t="str">
        <v>CLA</v>
      </c>
      <c r="E41" s="28" t="str">
        <v>RP</v>
      </c>
      <c r="F41" s="28">
        <v>0</v>
      </c>
      <c r="G41" s="29">
        <v>31</v>
      </c>
      <c r="H41" s="28">
        <v>11</v>
      </c>
      <c r="I41" s="29">
        <v>32.333333333333336</v>
      </c>
      <c r="J41" s="28">
        <v>0</v>
      </c>
      <c r="K41" s="29">
        <v>0</v>
      </c>
      <c r="L41" s="37">
        <v>0</v>
      </c>
    </row>
    <row r="42" spans="1:12" ht="15" customHeight="1" x14ac:dyDescent="0.2">
      <c r="A42" s="13" t="str">
        <v>Cla</v>
      </c>
      <c r="B42" s="28">
        <v>25636</v>
      </c>
      <c r="C42" s="27" t="str">
        <v>Gaddis, Hunter</v>
      </c>
      <c r="D42" s="28" t="str">
        <v>CLA</v>
      </c>
      <c r="E42" s="28" t="str">
        <v>RP</v>
      </c>
      <c r="F42" s="28">
        <v>0</v>
      </c>
      <c r="G42" s="29">
        <v>66.66</v>
      </c>
      <c r="H42" s="28">
        <v>11</v>
      </c>
      <c r="I42" s="29">
        <v>69.666666666666671</v>
      </c>
      <c r="J42" s="28">
        <v>0</v>
      </c>
      <c r="K42" s="29">
        <v>0</v>
      </c>
      <c r="L42" s="37">
        <v>0</v>
      </c>
    </row>
    <row r="43" spans="1:12" ht="15" customHeight="1" x14ac:dyDescent="0.2">
      <c r="A43" s="13" t="str">
        <v>Cla</v>
      </c>
      <c r="B43" s="28">
        <v>26203</v>
      </c>
      <c r="C43" s="27" t="str">
        <v>Saalfrank, Andrew</v>
      </c>
      <c r="D43" s="28" t="str">
        <v>ARN</v>
      </c>
      <c r="E43" s="28" t="str">
        <v>RP</v>
      </c>
      <c r="F43" s="28">
        <v>0</v>
      </c>
      <c r="G43" s="29">
        <v>29</v>
      </c>
      <c r="H43" s="28">
        <v>11</v>
      </c>
      <c r="I43" s="29">
        <v>30.333333333333332</v>
      </c>
      <c r="J43" s="28">
        <v>0</v>
      </c>
      <c r="K43" s="29">
        <v>0</v>
      </c>
      <c r="L43" s="37">
        <v>0</v>
      </c>
    </row>
    <row r="44" spans="1:12" ht="15" customHeight="1" x14ac:dyDescent="0.2">
      <c r="A44" s="13" t="str">
        <v>Cla</v>
      </c>
      <c r="B44" s="28">
        <v>27867</v>
      </c>
      <c r="C44" s="27" t="str">
        <v>Smith, Cade</v>
      </c>
      <c r="D44" s="28" t="str">
        <v>CLA</v>
      </c>
      <c r="E44" s="28" t="str">
        <v>RP</v>
      </c>
      <c r="F44" s="28">
        <v>0</v>
      </c>
      <c r="G44" s="29">
        <v>73.66</v>
      </c>
      <c r="H44" s="28">
        <v>11</v>
      </c>
      <c r="I44" s="29">
        <v>77.333333333333329</v>
      </c>
      <c r="J44" s="28">
        <v>0</v>
      </c>
      <c r="K44" s="29">
        <v>0</v>
      </c>
      <c r="L44" s="37">
        <v>0</v>
      </c>
    </row>
    <row r="45" spans="1:12" ht="15" customHeight="1" x14ac:dyDescent="0.2">
      <c r="A45" s="13" t="str">
        <v>Cla</v>
      </c>
      <c r="B45" s="28">
        <v>31468</v>
      </c>
      <c r="C45" s="27" t="str">
        <v>Perkins, Jack</v>
      </c>
      <c r="D45" s="28" t="str">
        <v>OAA</v>
      </c>
      <c r="E45" s="28" t="str">
        <v>RP/SP</v>
      </c>
      <c r="F45" s="28">
        <v>4</v>
      </c>
      <c r="G45" s="29">
        <v>38.659999999999997</v>
      </c>
      <c r="H45" s="28">
        <v>11</v>
      </c>
      <c r="I45" s="29">
        <v>40.333333333333336</v>
      </c>
      <c r="J45" s="28">
        <v>0</v>
      </c>
      <c r="K45" s="29">
        <v>0</v>
      </c>
      <c r="L45" s="37">
        <v>0</v>
      </c>
    </row>
    <row r="46" spans="1:12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12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12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_xlfn._xlws.FILTER(Players!$A:$I,Players!$A:$A="x-Cla","")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51"/>
      <c r="F53" s="48"/>
      <c r="G53" s="44"/>
      <c r="H53" s="51"/>
      <c r="I53" s="53"/>
    </row>
    <row r="54" spans="1:9" customFormat="1" x14ac:dyDescent="0.2">
      <c r="A54" s="13"/>
      <c r="B54" s="44"/>
      <c r="C54" s="61"/>
      <c r="D54" s="59"/>
      <c r="E54" s="47"/>
      <c r="F54" s="48"/>
      <c r="G54" s="44"/>
      <c r="H54" s="47"/>
      <c r="I54" s="53"/>
    </row>
    <row r="55" spans="1:9" customFormat="1" x14ac:dyDescent="0.2">
      <c r="A55" s="13"/>
      <c r="B55" s="44"/>
      <c r="C55" s="61"/>
      <c r="D55" s="59"/>
      <c r="E55" s="47"/>
      <c r="F55" s="48"/>
      <c r="G55" s="44"/>
      <c r="H55" s="47"/>
      <c r="I55" s="53"/>
    </row>
    <row r="56" spans="1:9" customFormat="1" x14ac:dyDescent="0.2">
      <c r="A56" s="13"/>
      <c r="B56" s="44"/>
      <c r="C56" s="61"/>
      <c r="D56" s="59"/>
      <c r="E56" s="47"/>
      <c r="F56" s="48"/>
      <c r="G56" s="44"/>
      <c r="H56" s="47"/>
      <c r="I56" s="53"/>
    </row>
    <row r="57" spans="1:9" customFormat="1" x14ac:dyDescent="0.2">
      <c r="A57" s="13"/>
      <c r="B57" s="13"/>
      <c r="C57" s="62"/>
      <c r="D57" s="14"/>
      <c r="E57" s="51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1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14"/>
      <c r="E63" s="47"/>
      <c r="F63" s="13"/>
      <c r="G63" s="13"/>
      <c r="H63" s="47"/>
      <c r="I63" s="53"/>
    </row>
    <row r="64" spans="1:9" customFormat="1" x14ac:dyDescent="0.2">
      <c r="A64" s="13"/>
      <c r="B64" s="13"/>
      <c r="C64" s="62"/>
      <c r="D64" s="14"/>
      <c r="E64" s="47"/>
      <c r="F64" s="13"/>
      <c r="G64" s="13"/>
      <c r="H64" s="47"/>
      <c r="I64" s="53"/>
    </row>
    <row r="65" spans="1:9" customFormat="1" x14ac:dyDescent="0.2">
      <c r="A65" s="13"/>
      <c r="B65" s="28"/>
      <c r="C65" s="27"/>
      <c r="D65" s="28"/>
      <c r="E65" s="28"/>
      <c r="F65" s="36"/>
      <c r="G65" s="29"/>
      <c r="H65" s="28"/>
      <c r="I65" s="29"/>
    </row>
  </sheetData>
  <sortState xmlns:xlrd2="http://schemas.microsoft.com/office/spreadsheetml/2017/richdata2" ref="A6:L26">
    <sortCondition ref="H6:H26"/>
    <sortCondition ref="C6:C26"/>
  </sortState>
  <mergeCells count="2">
    <mergeCell ref="B1:D1"/>
    <mergeCell ref="G1:I1"/>
  </mergeCells>
  <conditionalFormatting sqref="D6:D48">
    <cfRule type="containsText" dxfId="83" priority="7" operator="containsText" text="CLA">
      <formula>NOT(ISERROR(SEARCH("CLA",D6)))</formula>
    </cfRule>
  </conditionalFormatting>
  <conditionalFormatting sqref="G1:I60">
    <cfRule type="cellIs" dxfId="82" priority="1" operator="equal">
      <formula>"NC"</formula>
    </cfRule>
  </conditionalFormatting>
  <conditionalFormatting sqref="G65:I1048576">
    <cfRule type="cellIs" dxfId="81" priority="4" operator="equal">
      <formula>"NC"</formula>
    </cfRule>
  </conditionalFormatting>
  <conditionalFormatting sqref="I61:I64 H62:H64">
    <cfRule type="cellIs" dxfId="80" priority="3" operator="equal">
      <formula>"NC"</formula>
    </cfRule>
  </conditionalFormatting>
  <printOptions horizontalCentered="1" verticalCentered="1"/>
  <pageMargins left="0.25" right="0.25" top="0.25" bottom="0" header="0.05" footer="0.3"/>
  <pageSetup orientation="portrait" horizontalDpi="4294967293" vertic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T80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3" width="10" style="5"/>
    <col min="14" max="14" width="10" style="5" customWidth="1"/>
    <col min="15" max="16384" width="10" style="5"/>
  </cols>
  <sheetData>
    <row r="1" spans="1:20" ht="27" thickBot="1" x14ac:dyDescent="0.45">
      <c r="A1" s="4" t="s">
        <v>0</v>
      </c>
      <c r="B1" s="85" t="s">
        <v>86</v>
      </c>
      <c r="C1" s="85"/>
      <c r="D1" s="85"/>
      <c r="F1" s="4" t="s">
        <v>1</v>
      </c>
      <c r="G1" s="86" t="s">
        <v>43</v>
      </c>
      <c r="H1" s="86"/>
      <c r="I1" s="86"/>
      <c r="K1" s="26" t="s">
        <v>115</v>
      </c>
      <c r="L1" s="10">
        <v>40</v>
      </c>
    </row>
    <row r="2" spans="1:20" x14ac:dyDescent="0.2">
      <c r="H2" s="1"/>
      <c r="I2" s="34" t="s">
        <v>117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H3" s="7"/>
      <c r="I3" s="17"/>
      <c r="K3" s="11"/>
    </row>
    <row r="4" spans="1:20" x14ac:dyDescent="0.2">
      <c r="H4" s="7"/>
      <c r="I4" s="17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ht="15" customHeight="1" x14ac:dyDescent="0.2">
      <c r="A6" s="13" t="str" cm="1">
        <f t="array" ref="A6:L45">_xlfn._xlws.FILTER(Players!$A:$L,Players!$A:$A="Con","")</f>
        <v>Con</v>
      </c>
      <c r="B6" s="28">
        <v>21524</v>
      </c>
      <c r="C6" s="27" t="str">
        <v>Bart, Joey</v>
      </c>
      <c r="D6" s="28" t="str">
        <v>PIN</v>
      </c>
      <c r="E6" s="28" t="str">
        <v>CA</v>
      </c>
      <c r="F6" s="28">
        <v>0</v>
      </c>
      <c r="G6" s="28">
        <v>285</v>
      </c>
      <c r="H6" s="28">
        <v>2</v>
      </c>
      <c r="I6" s="28">
        <v>299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Con</v>
      </c>
      <c r="B7" s="28">
        <v>27763</v>
      </c>
      <c r="C7" s="27" t="str">
        <v>Romo, Drew</v>
      </c>
      <c r="D7" s="28" t="str">
        <v>CON</v>
      </c>
      <c r="E7" s="28" t="str">
        <v>CA</v>
      </c>
      <c r="F7" s="28">
        <v>0</v>
      </c>
      <c r="G7" s="28">
        <v>3</v>
      </c>
      <c r="H7" s="28">
        <v>2</v>
      </c>
      <c r="I7" s="28">
        <v>3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828</v>
      </c>
      <c r="Q7"/>
      <c r="T7"/>
    </row>
    <row r="8" spans="1:20" s="1" customFormat="1" ht="15" customHeight="1" x14ac:dyDescent="0.2">
      <c r="A8" s="13" t="str">
        <v>Con</v>
      </c>
      <c r="B8" s="28">
        <v>29715</v>
      </c>
      <c r="C8" s="27" t="str">
        <v>Goodman, Hunter</v>
      </c>
      <c r="D8" s="28" t="str">
        <v>CON</v>
      </c>
      <c r="E8" s="28" t="str">
        <v>CA</v>
      </c>
      <c r="F8" s="28">
        <v>0</v>
      </c>
      <c r="G8" s="28">
        <v>540</v>
      </c>
      <c r="H8" s="28">
        <v>2</v>
      </c>
      <c r="I8" s="28">
        <v>567</v>
      </c>
      <c r="J8" s="28">
        <v>0</v>
      </c>
      <c r="K8" s="28">
        <v>0</v>
      </c>
      <c r="L8" s="37">
        <v>0</v>
      </c>
      <c r="O8" s="21" t="s">
        <v>4</v>
      </c>
      <c r="P8" s="21">
        <f>SUMIF(H$6:H$48,"3",G$6:G$48)</f>
        <v>784</v>
      </c>
      <c r="Q8"/>
      <c r="T8"/>
    </row>
    <row r="9" spans="1:20" s="1" customFormat="1" ht="15" customHeight="1" x14ac:dyDescent="0.2">
      <c r="A9" s="13" t="str">
        <v>Con</v>
      </c>
      <c r="B9" s="28">
        <v>19566</v>
      </c>
      <c r="C9" s="27" t="str">
        <v>Lowe, Nathaniel</v>
      </c>
      <c r="D9" s="28" t="str">
        <v>WAN/BOA</v>
      </c>
      <c r="E9" s="28" t="str">
        <v>1B</v>
      </c>
      <c r="F9" s="28">
        <v>0</v>
      </c>
      <c r="G9" s="28">
        <v>540</v>
      </c>
      <c r="H9" s="28">
        <v>3</v>
      </c>
      <c r="I9" s="28">
        <v>567</v>
      </c>
      <c r="J9" s="28">
        <v>0</v>
      </c>
      <c r="K9" s="28">
        <v>0</v>
      </c>
      <c r="L9" s="37">
        <v>0</v>
      </c>
      <c r="O9" s="21" t="s">
        <v>6</v>
      </c>
      <c r="P9" s="21">
        <f>SUMIF(H$6:H$48,"4",G$6:G$48)</f>
        <v>494</v>
      </c>
      <c r="Q9"/>
      <c r="T9"/>
    </row>
    <row r="10" spans="1:20" ht="15" customHeight="1" x14ac:dyDescent="0.2">
      <c r="A10" s="13" t="str">
        <v>Con</v>
      </c>
      <c r="B10" s="28">
        <v>19892</v>
      </c>
      <c r="C10" s="27" t="str">
        <v>Smith, Pavin</v>
      </c>
      <c r="D10" s="28" t="str">
        <v>ARN</v>
      </c>
      <c r="E10" s="28" t="str">
        <v>1B</v>
      </c>
      <c r="F10" s="28">
        <v>0</v>
      </c>
      <c r="G10" s="28">
        <v>244</v>
      </c>
      <c r="H10" s="28">
        <v>3</v>
      </c>
      <c r="I10" s="28">
        <v>256</v>
      </c>
      <c r="J10" s="28">
        <v>0</v>
      </c>
      <c r="K10" s="28">
        <v>0</v>
      </c>
      <c r="L10" s="37">
        <v>0</v>
      </c>
      <c r="O10" s="21" t="s">
        <v>8</v>
      </c>
      <c r="P10" s="21">
        <f>SUMIF(H$6:H$48,"5",G$6:G$48)</f>
        <v>760</v>
      </c>
      <c r="Q10"/>
      <c r="T10"/>
    </row>
    <row r="11" spans="1:20" customFormat="1" ht="15" customHeight="1" x14ac:dyDescent="0.2">
      <c r="A11" s="13" t="str">
        <v>Con</v>
      </c>
      <c r="B11" s="28">
        <v>14813</v>
      </c>
      <c r="C11" s="27" t="str">
        <v>Farmer, Kyle</v>
      </c>
      <c r="D11" s="28" t="str">
        <v>CON</v>
      </c>
      <c r="E11" s="28" t="str">
        <v>2B</v>
      </c>
      <c r="F11" s="28">
        <v>0</v>
      </c>
      <c r="G11" s="28">
        <v>277</v>
      </c>
      <c r="H11" s="28">
        <v>4</v>
      </c>
      <c r="I11" s="28">
        <v>290</v>
      </c>
      <c r="J11" s="28">
        <v>0</v>
      </c>
      <c r="K11" s="28">
        <v>0</v>
      </c>
      <c r="L11" s="37">
        <v>0</v>
      </c>
      <c r="M11" s="5"/>
      <c r="N11" s="5"/>
      <c r="O11" s="21" t="s">
        <v>9</v>
      </c>
      <c r="P11" s="21">
        <f>SUMIF(H$6:H$48,"6",G$6:G$48)</f>
        <v>547</v>
      </c>
    </row>
    <row r="12" spans="1:20" ht="15" customHeight="1" x14ac:dyDescent="0.2">
      <c r="A12" s="13" t="str">
        <v>Con</v>
      </c>
      <c r="B12" s="28">
        <v>26208</v>
      </c>
      <c r="C12" s="27" t="str">
        <v>Fitzgerald, Tyler</v>
      </c>
      <c r="D12" s="28" t="str">
        <v>SFN</v>
      </c>
      <c r="E12" s="28" t="str">
        <v>2B/SS</v>
      </c>
      <c r="F12" s="28">
        <v>0</v>
      </c>
      <c r="G12" s="28">
        <v>217</v>
      </c>
      <c r="H12" s="28">
        <v>4</v>
      </c>
      <c r="I12" s="28">
        <v>227</v>
      </c>
      <c r="J12" s="28">
        <v>0</v>
      </c>
      <c r="K12" s="28">
        <v>0</v>
      </c>
      <c r="L12" s="37">
        <v>0</v>
      </c>
      <c r="O12" s="21" t="s">
        <v>10</v>
      </c>
      <c r="P12" s="21">
        <f>SUMIF(H$6:H$48,"7",G$6:G$48)</f>
        <v>1519</v>
      </c>
      <c r="Q12"/>
      <c r="T12"/>
    </row>
    <row r="13" spans="1:20" ht="15" customHeight="1" x14ac:dyDescent="0.2">
      <c r="A13" s="13" t="str">
        <v>Con</v>
      </c>
      <c r="B13" s="28">
        <v>15112</v>
      </c>
      <c r="C13" s="27" t="str">
        <v>McMahon, Ryan</v>
      </c>
      <c r="D13" s="28" t="str">
        <v>CON/NYA</v>
      </c>
      <c r="E13" s="28" t="str">
        <v>3B</v>
      </c>
      <c r="F13" s="28">
        <v>0</v>
      </c>
      <c r="G13" s="28">
        <v>509</v>
      </c>
      <c r="H13" s="28">
        <v>5</v>
      </c>
      <c r="I13" s="28">
        <v>534</v>
      </c>
      <c r="J13" s="28">
        <v>0</v>
      </c>
      <c r="K13" s="28">
        <v>0</v>
      </c>
      <c r="L13" s="37">
        <v>0</v>
      </c>
      <c r="O13" s="21" t="s">
        <v>20</v>
      </c>
      <c r="P13" s="22">
        <f>SUMIF(H$6:H$48,"8",G$6:G$48)</f>
        <v>570</v>
      </c>
      <c r="Q13"/>
      <c r="T13"/>
    </row>
    <row r="14" spans="1:20" customFormat="1" ht="15" customHeight="1" x14ac:dyDescent="0.2">
      <c r="A14" s="13" t="str">
        <v>Con</v>
      </c>
      <c r="B14" s="28">
        <v>17696</v>
      </c>
      <c r="C14" s="27" t="str">
        <v>Newman, Kevin</v>
      </c>
      <c r="D14" s="28" t="str">
        <v>LAA</v>
      </c>
      <c r="E14" s="28" t="str">
        <v>3B</v>
      </c>
      <c r="F14" s="28">
        <v>0</v>
      </c>
      <c r="G14" s="28">
        <v>114</v>
      </c>
      <c r="H14" s="28">
        <v>5</v>
      </c>
      <c r="I14" s="28">
        <v>119</v>
      </c>
      <c r="J14" s="28">
        <v>0</v>
      </c>
      <c r="K14" s="28">
        <v>0</v>
      </c>
      <c r="L14" s="37">
        <v>0</v>
      </c>
      <c r="M14" s="5"/>
      <c r="N14" s="5"/>
      <c r="O14" s="21" t="s">
        <v>12</v>
      </c>
      <c r="P14" s="22">
        <f>SUMIF(H$6:H$48,"9",G$6:G$48)</f>
        <v>662</v>
      </c>
    </row>
    <row r="15" spans="1:20" s="1" customFormat="1" ht="15" customHeight="1" x14ac:dyDescent="0.2">
      <c r="A15" s="13" t="str">
        <v>Con</v>
      </c>
      <c r="B15" s="28">
        <v>33252</v>
      </c>
      <c r="C15" s="27" t="str">
        <v>Karros, Kyle</v>
      </c>
      <c r="D15" s="28" t="str">
        <v>CON</v>
      </c>
      <c r="E15" s="28" t="str">
        <v>3B</v>
      </c>
      <c r="F15" s="28">
        <v>0</v>
      </c>
      <c r="G15" s="28">
        <v>137</v>
      </c>
      <c r="H15" s="28">
        <v>5</v>
      </c>
      <c r="I15" s="28">
        <v>143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SUMIF(H$6:H$48,"1",G$6:G$48)</f>
        <v>0</v>
      </c>
      <c r="Q15"/>
      <c r="T15"/>
    </row>
    <row r="16" spans="1:20" s="1" customFormat="1" ht="15" customHeight="1" x14ac:dyDescent="0.2">
      <c r="A16" s="13" t="str">
        <v>Con</v>
      </c>
      <c r="B16" s="28">
        <v>24064</v>
      </c>
      <c r="C16" s="27" t="str">
        <v>Tovar, Ezequiel</v>
      </c>
      <c r="D16" s="28" t="str">
        <v>CON</v>
      </c>
      <c r="E16" s="28" t="str">
        <v>SS</v>
      </c>
      <c r="F16" s="28">
        <v>0</v>
      </c>
      <c r="G16" s="29">
        <v>360</v>
      </c>
      <c r="H16" s="28">
        <v>6</v>
      </c>
      <c r="I16" s="29">
        <v>378</v>
      </c>
      <c r="J16" s="28">
        <v>0</v>
      </c>
      <c r="K16" s="28">
        <v>0</v>
      </c>
      <c r="L16" s="37">
        <v>0</v>
      </c>
      <c r="O16"/>
      <c r="P16"/>
      <c r="Q16"/>
      <c r="T16"/>
    </row>
    <row r="17" spans="1:20" customFormat="1" ht="15" customHeight="1" x14ac:dyDescent="0.2">
      <c r="A17" s="13" t="str">
        <v>Con</v>
      </c>
      <c r="B17" s="28">
        <v>31500</v>
      </c>
      <c r="C17" s="27" t="str">
        <v>Ritter, Ryan</v>
      </c>
      <c r="D17" s="28" t="str">
        <v>CON</v>
      </c>
      <c r="E17" s="28" t="str">
        <v>SS/2B</v>
      </c>
      <c r="F17" s="28">
        <v>0</v>
      </c>
      <c r="G17" s="29">
        <v>187</v>
      </c>
      <c r="H17" s="28">
        <v>6</v>
      </c>
      <c r="I17" s="29">
        <v>196</v>
      </c>
      <c r="J17" s="28">
        <v>0</v>
      </c>
      <c r="K17" s="28">
        <v>0</v>
      </c>
      <c r="L17" s="37">
        <v>0</v>
      </c>
      <c r="M17" s="5"/>
      <c r="N17" s="5"/>
      <c r="O17" s="5"/>
      <c r="P17" s="5"/>
      <c r="Q17" s="5"/>
    </row>
    <row r="18" spans="1:20" ht="15" customHeight="1" x14ac:dyDescent="0.2">
      <c r="A18" s="13" t="str">
        <v>Con</v>
      </c>
      <c r="B18" s="28">
        <v>19238</v>
      </c>
      <c r="C18" s="27" t="str">
        <v>Gurriel, Lourdes</v>
      </c>
      <c r="D18" s="28" t="str">
        <v>ARN</v>
      </c>
      <c r="E18" s="28" t="str">
        <v>LF</v>
      </c>
      <c r="F18" s="28">
        <v>0</v>
      </c>
      <c r="G18" s="29">
        <v>500</v>
      </c>
      <c r="H18" s="28">
        <v>7</v>
      </c>
      <c r="I18" s="29">
        <v>525</v>
      </c>
      <c r="J18" s="28">
        <v>0</v>
      </c>
      <c r="K18" s="28">
        <v>0</v>
      </c>
      <c r="L18" s="37">
        <v>0</v>
      </c>
      <c r="O18" s="20" t="s">
        <v>99</v>
      </c>
      <c r="P18" s="20" t="s">
        <v>3</v>
      </c>
      <c r="Q18" s="20" t="s">
        <v>98</v>
      </c>
      <c r="T18"/>
    </row>
    <row r="19" spans="1:20" ht="15" customHeight="1" x14ac:dyDescent="0.2">
      <c r="A19" s="13" t="str">
        <v>Con</v>
      </c>
      <c r="B19" s="28">
        <v>19955</v>
      </c>
      <c r="C19" s="27" t="str">
        <v>Lux, Gavin</v>
      </c>
      <c r="D19" s="28" t="str">
        <v>CIN</v>
      </c>
      <c r="E19" s="28" t="str">
        <v>LF</v>
      </c>
      <c r="F19" s="28">
        <v>0</v>
      </c>
      <c r="G19" s="29">
        <v>446</v>
      </c>
      <c r="H19" s="28">
        <v>7</v>
      </c>
      <c r="I19" s="29">
        <v>468</v>
      </c>
      <c r="J19" s="28">
        <v>0</v>
      </c>
      <c r="K19" s="28">
        <v>0</v>
      </c>
      <c r="L19" s="37">
        <v>0</v>
      </c>
      <c r="O19" s="21" t="s">
        <v>13</v>
      </c>
      <c r="P19" s="21">
        <f>SUMIF(H$6:H$49,"10",F$6:F$49)</f>
        <v>218</v>
      </c>
      <c r="Q19" s="22">
        <f>SUMIF(H$6:H$49,"10",G$6:G$49)</f>
        <v>1137.3</v>
      </c>
      <c r="T19"/>
    </row>
    <row r="20" spans="1:20" ht="15" customHeight="1" x14ac:dyDescent="0.2">
      <c r="A20" s="13" t="str">
        <v>Con</v>
      </c>
      <c r="B20" s="28">
        <v>27770</v>
      </c>
      <c r="C20" s="27" t="str">
        <v>Veen, Zac</v>
      </c>
      <c r="D20" s="28" t="str">
        <v>CON</v>
      </c>
      <c r="E20" s="28" t="str">
        <v>LF/RF</v>
      </c>
      <c r="F20" s="28">
        <v>0</v>
      </c>
      <c r="G20" s="29">
        <v>34</v>
      </c>
      <c r="H20" s="28">
        <v>7</v>
      </c>
      <c r="I20" s="29">
        <v>35</v>
      </c>
      <c r="J20" s="28">
        <v>0</v>
      </c>
      <c r="K20" s="28">
        <v>0</v>
      </c>
      <c r="L20" s="37">
        <v>0</v>
      </c>
      <c r="O20" s="21" t="s">
        <v>15</v>
      </c>
      <c r="P20" s="21">
        <f>SUMIF(H$6:H$49,"11",F$6:F$49)</f>
        <v>4</v>
      </c>
      <c r="Q20" s="22">
        <f>SUMIF(H$6:H$49,"11",G$6:G$49)</f>
        <v>535.62999999999988</v>
      </c>
      <c r="T20"/>
    </row>
    <row r="21" spans="1:20" s="1" customFormat="1" ht="15" customHeight="1" x14ac:dyDescent="0.2">
      <c r="A21" s="13" t="str">
        <v>Con</v>
      </c>
      <c r="B21" s="28">
        <v>31431</v>
      </c>
      <c r="C21" s="27" t="str">
        <v>Beck, Jordan</v>
      </c>
      <c r="D21" s="28" t="str">
        <v>CON</v>
      </c>
      <c r="E21" s="28" t="str">
        <v>LF</v>
      </c>
      <c r="F21" s="28">
        <v>0</v>
      </c>
      <c r="G21" s="29">
        <v>539</v>
      </c>
      <c r="H21" s="28">
        <v>7</v>
      </c>
      <c r="I21" s="29">
        <v>565</v>
      </c>
      <c r="J21" s="28">
        <v>0</v>
      </c>
      <c r="K21" s="28">
        <v>0</v>
      </c>
      <c r="L21" s="37">
        <v>0</v>
      </c>
      <c r="Q21" s="1">
        <f>(Q19+Q20)/162</f>
        <v>10.326728395061727</v>
      </c>
      <c r="T21"/>
    </row>
    <row r="22" spans="1:20" s="1" customFormat="1" ht="15" customHeight="1" x14ac:dyDescent="0.2">
      <c r="A22" s="13" t="str">
        <v>Con</v>
      </c>
      <c r="B22" s="28">
        <v>25479</v>
      </c>
      <c r="C22" s="27" t="str">
        <v>Doyle, Brenton</v>
      </c>
      <c r="D22" s="28" t="str">
        <v>CON</v>
      </c>
      <c r="E22" s="28" t="str">
        <v>CF</v>
      </c>
      <c r="F22" s="28">
        <v>0</v>
      </c>
      <c r="G22" s="29">
        <v>502</v>
      </c>
      <c r="H22" s="28">
        <v>8</v>
      </c>
      <c r="I22" s="29">
        <v>527</v>
      </c>
      <c r="J22" s="28">
        <v>0</v>
      </c>
      <c r="K22" s="28">
        <v>0</v>
      </c>
      <c r="L22" s="37">
        <v>0</v>
      </c>
      <c r="T22"/>
    </row>
    <row r="23" spans="1:20" customFormat="1" ht="15" customHeight="1" x14ac:dyDescent="0.2">
      <c r="A23" s="13" t="str">
        <v>Con</v>
      </c>
      <c r="B23" s="28">
        <v>27555</v>
      </c>
      <c r="C23" s="27" t="str">
        <v>Mitchell, Garrett</v>
      </c>
      <c r="D23" s="28" t="str">
        <v>MLN</v>
      </c>
      <c r="E23" s="28" t="str">
        <v>CF</v>
      </c>
      <c r="F23" s="28">
        <v>0</v>
      </c>
      <c r="G23" s="29">
        <v>68</v>
      </c>
      <c r="H23" s="28">
        <v>8</v>
      </c>
      <c r="I23" s="29">
        <v>71</v>
      </c>
      <c r="J23" s="28">
        <v>0</v>
      </c>
      <c r="K23" s="28">
        <v>0</v>
      </c>
      <c r="L23" s="37">
        <v>0</v>
      </c>
      <c r="M23" s="1"/>
    </row>
    <row r="24" spans="1:20" s="1" customFormat="1" ht="15" customHeight="1" x14ac:dyDescent="0.2">
      <c r="A24" s="13" t="str">
        <v>Con</v>
      </c>
      <c r="B24" s="28">
        <v>19287</v>
      </c>
      <c r="C24" s="27" t="str">
        <v>Garcia, Adolis</v>
      </c>
      <c r="D24" s="28" t="str">
        <v>TEA</v>
      </c>
      <c r="E24" s="28" t="str">
        <v>RF</v>
      </c>
      <c r="F24" s="28">
        <v>0</v>
      </c>
      <c r="G24" s="29">
        <v>507</v>
      </c>
      <c r="H24" s="28">
        <v>9</v>
      </c>
      <c r="I24" s="29">
        <v>532</v>
      </c>
      <c r="J24" s="28">
        <v>0</v>
      </c>
      <c r="K24" s="28">
        <v>0</v>
      </c>
      <c r="L24" s="37">
        <v>0</v>
      </c>
      <c r="T24"/>
    </row>
    <row r="25" spans="1:20" s="1" customFormat="1" ht="15" customHeight="1" x14ac:dyDescent="0.2">
      <c r="A25" s="13" t="str">
        <v>Con</v>
      </c>
      <c r="B25" s="28">
        <v>27690</v>
      </c>
      <c r="C25" s="27" t="str">
        <v>Wiemer, Joey</v>
      </c>
      <c r="D25" s="28" t="str">
        <v>MMN</v>
      </c>
      <c r="E25" s="28" t="str">
        <v>RF</v>
      </c>
      <c r="F25" s="28">
        <v>0</v>
      </c>
      <c r="G25" s="29">
        <v>55</v>
      </c>
      <c r="H25" s="28">
        <v>9</v>
      </c>
      <c r="I25" s="29">
        <v>57</v>
      </c>
      <c r="J25" s="28">
        <v>0</v>
      </c>
      <c r="K25" s="29">
        <v>0</v>
      </c>
      <c r="L25" s="37">
        <v>0</v>
      </c>
      <c r="T25"/>
    </row>
    <row r="26" spans="1:20" ht="15" customHeight="1" x14ac:dyDescent="0.2">
      <c r="A26" s="13" t="str">
        <v>Con</v>
      </c>
      <c r="B26" s="28">
        <v>31545</v>
      </c>
      <c r="C26" s="30" t="str">
        <v>Gilbert, Drew</v>
      </c>
      <c r="D26" s="28" t="str">
        <v>SFN</v>
      </c>
      <c r="E26" s="28" t="str">
        <v>RF</v>
      </c>
      <c r="F26" s="28">
        <v>0</v>
      </c>
      <c r="G26" s="29">
        <v>100</v>
      </c>
      <c r="H26" s="28">
        <v>9</v>
      </c>
      <c r="I26" s="29">
        <v>105</v>
      </c>
      <c r="J26" s="28">
        <v>0</v>
      </c>
      <c r="K26" s="29">
        <v>0</v>
      </c>
      <c r="L26" s="37">
        <v>0</v>
      </c>
      <c r="M26" s="1"/>
      <c r="T26"/>
    </row>
    <row r="27" spans="1:20" ht="15" customHeight="1" x14ac:dyDescent="0.2">
      <c r="A27" s="13" t="str">
        <v>Con</v>
      </c>
      <c r="B27" s="28">
        <v>13074</v>
      </c>
      <c r="C27" s="30" t="str">
        <v>Darvish, Yu</v>
      </c>
      <c r="D27" s="28" t="str">
        <v>SDN</v>
      </c>
      <c r="E27" s="28" t="str">
        <v>SP</v>
      </c>
      <c r="F27" s="28">
        <v>15</v>
      </c>
      <c r="G27" s="29">
        <v>72</v>
      </c>
      <c r="H27" s="28">
        <v>10</v>
      </c>
      <c r="I27" s="29">
        <v>75.333333333333329</v>
      </c>
      <c r="J27" s="28">
        <v>0</v>
      </c>
      <c r="K27" s="29">
        <v>0</v>
      </c>
      <c r="L27" s="37">
        <v>0</v>
      </c>
      <c r="M27" s="1"/>
      <c r="T27"/>
    </row>
    <row r="28" spans="1:20" ht="15" customHeight="1" x14ac:dyDescent="0.2">
      <c r="A28" s="13" t="str">
        <v>Con</v>
      </c>
      <c r="B28" s="28">
        <v>13649</v>
      </c>
      <c r="C28" s="30" t="str">
        <v>Holmes, Clay</v>
      </c>
      <c r="D28" s="28" t="str">
        <v>NYN</v>
      </c>
      <c r="E28" s="28" t="str">
        <v>SP/RP</v>
      </c>
      <c r="F28" s="28">
        <v>31</v>
      </c>
      <c r="G28" s="29">
        <v>165.66</v>
      </c>
      <c r="H28" s="28">
        <v>10</v>
      </c>
      <c r="I28" s="29">
        <v>173.66666666666666</v>
      </c>
      <c r="J28" s="28">
        <v>0</v>
      </c>
      <c r="K28" s="29">
        <v>0</v>
      </c>
      <c r="L28" s="37">
        <v>0</v>
      </c>
      <c r="M28" s="1"/>
      <c r="T28"/>
    </row>
    <row r="29" spans="1:20" ht="15" customHeight="1" x14ac:dyDescent="0.2">
      <c r="A29" s="13" t="str">
        <v>Con</v>
      </c>
      <c r="B29" s="28">
        <v>15038</v>
      </c>
      <c r="C29" s="30" t="str">
        <v>Marquez, German</v>
      </c>
      <c r="D29" s="28" t="str">
        <v>CON</v>
      </c>
      <c r="E29" s="28" t="str">
        <v>SP</v>
      </c>
      <c r="F29" s="28">
        <v>26</v>
      </c>
      <c r="G29" s="29">
        <v>126.33</v>
      </c>
      <c r="H29" s="28">
        <v>10</v>
      </c>
      <c r="I29" s="29">
        <v>132.33333333333334</v>
      </c>
      <c r="J29" s="28">
        <v>0</v>
      </c>
      <c r="K29" s="29">
        <v>0</v>
      </c>
      <c r="L29" s="37">
        <v>0</v>
      </c>
      <c r="M29" s="1"/>
      <c r="T29"/>
    </row>
    <row r="30" spans="1:20" s="1" customFormat="1" ht="15" customHeight="1" x14ac:dyDescent="0.2">
      <c r="A30" s="13" t="str">
        <v>Con</v>
      </c>
      <c r="B30" s="28">
        <v>16256</v>
      </c>
      <c r="C30" s="30" t="str">
        <v>Freeland, Kyle</v>
      </c>
      <c r="D30" s="28" t="str">
        <v>CON</v>
      </c>
      <c r="E30" s="28" t="str">
        <v>SP</v>
      </c>
      <c r="F30" s="28">
        <v>31</v>
      </c>
      <c r="G30" s="29">
        <v>162.66</v>
      </c>
      <c r="H30" s="28">
        <v>10</v>
      </c>
      <c r="I30" s="29">
        <v>170.66666666666666</v>
      </c>
      <c r="J30" s="28">
        <v>0</v>
      </c>
      <c r="K30" s="29">
        <v>0</v>
      </c>
      <c r="L30" s="37">
        <v>0</v>
      </c>
      <c r="M30"/>
      <c r="N30"/>
      <c r="P30" s="5"/>
      <c r="T30" s="5"/>
    </row>
    <row r="31" spans="1:20" s="1" customFormat="1" ht="15" customHeight="1" x14ac:dyDescent="0.2">
      <c r="A31" s="13" t="str">
        <v>Con</v>
      </c>
      <c r="B31" s="28">
        <v>17677</v>
      </c>
      <c r="C31" s="30" t="str">
        <v>Springs, Jeffrey</v>
      </c>
      <c r="D31" s="28" t="str">
        <v>OAA</v>
      </c>
      <c r="E31" s="28" t="str">
        <v>SP/RP</v>
      </c>
      <c r="F31" s="28">
        <v>30</v>
      </c>
      <c r="G31" s="29">
        <v>171</v>
      </c>
      <c r="H31" s="28">
        <v>10</v>
      </c>
      <c r="I31" s="29">
        <v>179.33333333333334</v>
      </c>
      <c r="J31" s="28">
        <v>0</v>
      </c>
      <c r="K31" s="29">
        <v>0</v>
      </c>
      <c r="L31" s="37">
        <v>0</v>
      </c>
      <c r="P31" s="5"/>
      <c r="T31" s="5"/>
    </row>
    <row r="32" spans="1:20" s="1" customFormat="1" ht="15" customHeight="1" x14ac:dyDescent="0.2">
      <c r="A32" s="13" t="str">
        <v>Con</v>
      </c>
      <c r="B32" s="28">
        <v>18383</v>
      </c>
      <c r="C32" s="30" t="str">
        <v>Soroka, Michael</v>
      </c>
      <c r="D32" s="28" t="str">
        <v>WAN/CHN</v>
      </c>
      <c r="E32" s="28" t="str">
        <v>SP/RP</v>
      </c>
      <c r="F32" s="28">
        <v>17</v>
      </c>
      <c r="G32" s="29">
        <v>89.66</v>
      </c>
      <c r="H32" s="28">
        <v>10</v>
      </c>
      <c r="I32" s="29">
        <v>94</v>
      </c>
      <c r="J32" s="28">
        <v>0</v>
      </c>
      <c r="K32" s="29">
        <v>0</v>
      </c>
      <c r="L32" s="37">
        <v>0</v>
      </c>
      <c r="M32" s="5"/>
      <c r="N32" s="5"/>
      <c r="P32" s="5"/>
      <c r="T32" s="5"/>
    </row>
    <row r="33" spans="1:20" s="1" customFormat="1" ht="15" customHeight="1" x14ac:dyDescent="0.2">
      <c r="A33" s="13" t="str">
        <v>Con</v>
      </c>
      <c r="B33" s="28">
        <v>19291</v>
      </c>
      <c r="C33" s="30" t="str">
        <v>Gallen, Zac</v>
      </c>
      <c r="D33" s="28" t="str">
        <v>ARN</v>
      </c>
      <c r="E33" s="28" t="str">
        <v>SP</v>
      </c>
      <c r="F33" s="28">
        <v>33</v>
      </c>
      <c r="G33" s="29">
        <v>192</v>
      </c>
      <c r="H33" s="28">
        <v>10</v>
      </c>
      <c r="I33" s="29">
        <v>201.33333333333334</v>
      </c>
      <c r="J33" s="28">
        <v>0</v>
      </c>
      <c r="K33" s="29">
        <v>0</v>
      </c>
      <c r="L33" s="37">
        <v>0</v>
      </c>
      <c r="M33" s="5"/>
      <c r="N33" s="5"/>
      <c r="P33" s="5"/>
      <c r="T33" s="5"/>
    </row>
    <row r="34" spans="1:20" ht="15" customHeight="1" x14ac:dyDescent="0.2">
      <c r="A34" s="13" t="str">
        <v>Con</v>
      </c>
      <c r="B34" s="28">
        <v>30004</v>
      </c>
      <c r="C34" s="30" t="str">
        <v>Brown, McCade</v>
      </c>
      <c r="D34" s="28" t="str">
        <v>CON</v>
      </c>
      <c r="E34" s="28" t="str">
        <v>SP</v>
      </c>
      <c r="F34" s="28">
        <v>7</v>
      </c>
      <c r="G34" s="29">
        <v>25.66</v>
      </c>
      <c r="H34" s="28">
        <v>10</v>
      </c>
      <c r="I34" s="29">
        <v>26.666666666666668</v>
      </c>
      <c r="J34" s="28">
        <v>0</v>
      </c>
      <c r="K34" s="29">
        <v>0</v>
      </c>
      <c r="L34" s="37">
        <v>0</v>
      </c>
    </row>
    <row r="35" spans="1:20" ht="15" customHeight="1" x14ac:dyDescent="0.2">
      <c r="A35" s="13" t="str">
        <v>Con</v>
      </c>
      <c r="B35" s="28">
        <v>31612</v>
      </c>
      <c r="C35" s="30" t="str">
        <v>Palmquist, Carson</v>
      </c>
      <c r="D35" s="28" t="str">
        <v>CON</v>
      </c>
      <c r="E35" s="28" t="str">
        <v>SP/RP</v>
      </c>
      <c r="F35" s="28">
        <v>7</v>
      </c>
      <c r="G35" s="29">
        <v>34.33</v>
      </c>
      <c r="H35" s="28">
        <v>10</v>
      </c>
      <c r="I35" s="29">
        <v>36</v>
      </c>
      <c r="J35" s="28">
        <v>0</v>
      </c>
      <c r="K35" s="29">
        <v>0</v>
      </c>
      <c r="L35" s="37">
        <v>0</v>
      </c>
    </row>
    <row r="36" spans="1:20" ht="15" customHeight="1" x14ac:dyDescent="0.2">
      <c r="A36" s="13" t="str">
        <v>Con</v>
      </c>
      <c r="B36" s="28">
        <v>33482</v>
      </c>
      <c r="C36" s="30" t="str">
        <v>Dollander, Chase</v>
      </c>
      <c r="D36" s="28" t="str">
        <v>CON</v>
      </c>
      <c r="E36" s="28" t="str">
        <v>SP</v>
      </c>
      <c r="F36" s="28">
        <v>21</v>
      </c>
      <c r="G36" s="29">
        <v>98</v>
      </c>
      <c r="H36" s="28">
        <v>10</v>
      </c>
      <c r="I36" s="29">
        <v>102.66666666666667</v>
      </c>
      <c r="J36" s="28">
        <v>0</v>
      </c>
      <c r="K36" s="29">
        <v>0</v>
      </c>
      <c r="L36" s="37">
        <v>0</v>
      </c>
    </row>
    <row r="37" spans="1:20" ht="15" customHeight="1" x14ac:dyDescent="0.2">
      <c r="A37" s="13" t="str">
        <v>Con</v>
      </c>
      <c r="B37" s="28">
        <v>10197</v>
      </c>
      <c r="C37" s="30" t="str">
        <v>Miller, Shelby</v>
      </c>
      <c r="D37" s="28" t="str">
        <v>ARN/MLN</v>
      </c>
      <c r="E37" s="28" t="str">
        <v>RP</v>
      </c>
      <c r="F37" s="28">
        <v>0</v>
      </c>
      <c r="G37" s="29">
        <v>46</v>
      </c>
      <c r="H37" s="28">
        <v>11</v>
      </c>
      <c r="I37" s="29">
        <v>48</v>
      </c>
      <c r="J37" s="28">
        <v>0</v>
      </c>
      <c r="K37" s="29">
        <v>0</v>
      </c>
      <c r="L37" s="37">
        <v>0</v>
      </c>
    </row>
    <row r="38" spans="1:20" ht="15" customHeight="1" x14ac:dyDescent="0.2">
      <c r="A38" s="13" t="str">
        <v>Con</v>
      </c>
      <c r="B38" s="28">
        <v>15043</v>
      </c>
      <c r="C38" s="27" t="str">
        <v>Trivino, Lou</v>
      </c>
      <c r="D38" s="28" t="str">
        <v>SFN/LAN/PHN</v>
      </c>
      <c r="E38" s="28" t="str">
        <v>RP/SP</v>
      </c>
      <c r="F38" s="28">
        <v>2</v>
      </c>
      <c r="G38" s="29">
        <v>47.66</v>
      </c>
      <c r="H38" s="28">
        <v>11</v>
      </c>
      <c r="I38" s="29">
        <v>50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Con</v>
      </c>
      <c r="B39" s="28">
        <v>16128</v>
      </c>
      <c r="C39" s="27" t="str">
        <v>Curtiss, John</v>
      </c>
      <c r="D39" s="28" t="str">
        <v>ARN</v>
      </c>
      <c r="E39" s="28" t="str">
        <v>RP</v>
      </c>
      <c r="F39" s="28">
        <v>0</v>
      </c>
      <c r="G39" s="29">
        <v>36.659999999999997</v>
      </c>
      <c r="H39" s="28">
        <v>11</v>
      </c>
      <c r="I39" s="29">
        <v>38.333333333333336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Con</v>
      </c>
      <c r="B40" s="28">
        <v>17556</v>
      </c>
      <c r="C40" s="27" t="str">
        <v>Herget, Jimmy</v>
      </c>
      <c r="D40" s="28" t="str">
        <v>CON</v>
      </c>
      <c r="E40" s="28" t="str">
        <v>RP</v>
      </c>
      <c r="F40" s="28">
        <v>0</v>
      </c>
      <c r="G40" s="29">
        <v>83.33</v>
      </c>
      <c r="H40" s="28">
        <v>11</v>
      </c>
      <c r="I40" s="29">
        <v>87.333333333333329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Con</v>
      </c>
      <c r="B41" s="28">
        <v>19349</v>
      </c>
      <c r="C41" s="27" t="str">
        <v>Ferguson, Caleb</v>
      </c>
      <c r="D41" s="28" t="str">
        <v>PIN/SEA</v>
      </c>
      <c r="E41" s="28" t="str">
        <v>RP</v>
      </c>
      <c r="F41" s="28">
        <v>0</v>
      </c>
      <c r="G41" s="29">
        <v>65.33</v>
      </c>
      <c r="H41" s="28">
        <v>11</v>
      </c>
      <c r="I41" s="29">
        <v>68.333333333333329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Con</v>
      </c>
      <c r="B42" s="28">
        <v>19996</v>
      </c>
      <c r="C42" s="27" t="str">
        <v>Lee, Dylan</v>
      </c>
      <c r="D42" s="28" t="str">
        <v>ATN</v>
      </c>
      <c r="E42" s="28" t="str">
        <v>RP</v>
      </c>
      <c r="F42" s="28">
        <v>0</v>
      </c>
      <c r="G42" s="29">
        <v>68.33</v>
      </c>
      <c r="H42" s="28">
        <v>11</v>
      </c>
      <c r="I42" s="29">
        <v>71.666666666666671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Con</v>
      </c>
      <c r="B43" s="28">
        <v>23165</v>
      </c>
      <c r="C43" s="27" t="str">
        <v>Cruz, Steven</v>
      </c>
      <c r="D43" s="28" t="str">
        <v>KCA</v>
      </c>
      <c r="E43" s="28" t="str">
        <v>RP</v>
      </c>
      <c r="F43" s="28">
        <v>0</v>
      </c>
      <c r="G43" s="29">
        <v>45.66</v>
      </c>
      <c r="H43" s="28">
        <v>11</v>
      </c>
      <c r="I43" s="29">
        <v>47.666666666666664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Con</v>
      </c>
      <c r="B44" s="28">
        <v>24763</v>
      </c>
      <c r="C44" s="27" t="str">
        <v>Leahy, Kyle</v>
      </c>
      <c r="D44" s="28" t="str">
        <v>SLN</v>
      </c>
      <c r="E44" s="28" t="str">
        <v>RP/SP</v>
      </c>
      <c r="F44" s="28">
        <v>1</v>
      </c>
      <c r="G44" s="29">
        <v>88</v>
      </c>
      <c r="H44" s="28">
        <v>11</v>
      </c>
      <c r="I44" s="29">
        <v>92.333333333333329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Con</v>
      </c>
      <c r="B45" s="28">
        <v>31815</v>
      </c>
      <c r="C45" s="27" t="str">
        <v>Gibson, Cade</v>
      </c>
      <c r="D45" s="28" t="str">
        <v>MMN</v>
      </c>
      <c r="E45" s="28" t="str">
        <v>RP/SP</v>
      </c>
      <c r="F45" s="28">
        <v>1</v>
      </c>
      <c r="G45" s="29">
        <v>54.66</v>
      </c>
      <c r="H45" s="28">
        <v>11</v>
      </c>
      <c r="I45" s="29">
        <v>57.333333333333336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  <c r="O46" s="1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  <c r="M48"/>
      <c r="N48"/>
    </row>
    <row r="49" spans="1:20" customFormat="1" x14ac:dyDescent="0.2">
      <c r="A49" s="5"/>
      <c r="B49" s="11"/>
      <c r="C49" s="5"/>
      <c r="D49" s="5"/>
      <c r="E49" s="5"/>
      <c r="F49" s="5"/>
      <c r="G49" s="1"/>
      <c r="H49" s="5"/>
      <c r="I49" s="1"/>
      <c r="J49" s="5"/>
      <c r="K49" s="5"/>
      <c r="L49" s="5"/>
      <c r="M49" s="5"/>
      <c r="N49" s="5"/>
      <c r="T49" s="5"/>
    </row>
    <row r="50" spans="1:20" ht="15.75" x14ac:dyDescent="0.25">
      <c r="A50" s="43" t="s">
        <v>167</v>
      </c>
    </row>
    <row r="51" spans="1:20" customFormat="1" x14ac:dyDescent="0.2">
      <c r="A51" s="13" t="str" cm="1">
        <f t="array" ref="A51">_xlfn._xlws.FILTER(Players!$A:$I,Players!$A:$A="x-Con","")</f>
        <v/>
      </c>
      <c r="B51" s="44"/>
      <c r="C51" s="61"/>
      <c r="D51" s="59"/>
      <c r="E51" s="47"/>
      <c r="F51" s="48"/>
      <c r="G51" s="44"/>
      <c r="H51" s="47"/>
      <c r="I51" s="53"/>
    </row>
    <row r="52" spans="1:20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20" customFormat="1" x14ac:dyDescent="0.2">
      <c r="A53" s="13"/>
      <c r="B53" s="44"/>
      <c r="C53" s="61"/>
      <c r="D53" s="59"/>
      <c r="E53" s="47"/>
      <c r="F53" s="48"/>
      <c r="G53" s="44"/>
      <c r="H53" s="47"/>
      <c r="I53" s="53"/>
    </row>
    <row r="54" spans="1:20" customFormat="1" x14ac:dyDescent="0.2">
      <c r="A54" s="13"/>
      <c r="B54" s="44"/>
      <c r="C54" s="61"/>
      <c r="D54" s="59"/>
      <c r="E54" s="51"/>
      <c r="F54" s="52"/>
      <c r="G54" s="44"/>
      <c r="H54" s="51"/>
      <c r="I54" s="53"/>
    </row>
    <row r="55" spans="1:20" customFormat="1" x14ac:dyDescent="0.2">
      <c r="A55" s="13"/>
      <c r="B55" s="44"/>
      <c r="C55" s="61"/>
      <c r="D55" s="54"/>
      <c r="E55" s="47"/>
      <c r="F55" s="48"/>
      <c r="G55" s="44"/>
      <c r="H55" s="47"/>
      <c r="I55" s="53"/>
    </row>
    <row r="56" spans="1:20" customFormat="1" x14ac:dyDescent="0.2">
      <c r="A56" s="13"/>
      <c r="B56" s="44"/>
      <c r="C56" s="61"/>
      <c r="D56" s="59"/>
      <c r="E56" s="51"/>
      <c r="F56" s="48"/>
      <c r="G56" s="44"/>
      <c r="H56" s="51"/>
      <c r="I56" s="53"/>
    </row>
    <row r="57" spans="1:20" customFormat="1" x14ac:dyDescent="0.2">
      <c r="A57" s="13"/>
      <c r="B57" s="44"/>
      <c r="C57" s="61"/>
      <c r="D57" s="59"/>
      <c r="E57" s="47"/>
      <c r="F57" s="48"/>
      <c r="G57" s="44"/>
      <c r="H57" s="47"/>
      <c r="I57" s="53"/>
    </row>
    <row r="58" spans="1:20" customFormat="1" x14ac:dyDescent="0.2">
      <c r="A58" s="13"/>
      <c r="B58" s="44"/>
      <c r="C58" s="61"/>
      <c r="D58" s="59"/>
      <c r="E58" s="51"/>
      <c r="F58" s="48"/>
      <c r="G58" s="44"/>
      <c r="H58" s="51"/>
      <c r="I58" s="53"/>
    </row>
    <row r="59" spans="1:20" customFormat="1" x14ac:dyDescent="0.2">
      <c r="A59" s="13"/>
      <c r="B59" s="44"/>
      <c r="C59" s="61"/>
      <c r="D59" s="59"/>
      <c r="E59" s="47"/>
      <c r="F59" s="48"/>
      <c r="G59" s="44"/>
      <c r="H59" s="47"/>
      <c r="I59" s="53"/>
    </row>
    <row r="60" spans="1:20" customFormat="1" x14ac:dyDescent="0.2">
      <c r="A60" s="13"/>
      <c r="B60" s="44"/>
      <c r="C60" s="61"/>
      <c r="D60" s="59"/>
      <c r="E60" s="47"/>
      <c r="F60" s="48"/>
      <c r="G60" s="44"/>
      <c r="H60" s="47"/>
      <c r="I60" s="53"/>
    </row>
    <row r="61" spans="1:20" customFormat="1" x14ac:dyDescent="0.2">
      <c r="A61" s="13"/>
      <c r="B61" s="44"/>
      <c r="C61" s="61"/>
      <c r="D61" s="59"/>
      <c r="E61" s="47"/>
      <c r="F61" s="48"/>
      <c r="G61" s="44"/>
      <c r="H61" s="47"/>
      <c r="I61" s="53"/>
    </row>
    <row r="62" spans="1:20" customFormat="1" x14ac:dyDescent="0.2">
      <c r="A62" s="13"/>
      <c r="B62" s="44"/>
      <c r="C62" s="61"/>
      <c r="D62" s="59"/>
      <c r="E62" s="47"/>
      <c r="F62" s="48"/>
      <c r="G62" s="44"/>
      <c r="H62" s="47"/>
      <c r="I62" s="53"/>
    </row>
    <row r="63" spans="1:20" customFormat="1" x14ac:dyDescent="0.2">
      <c r="A63" s="13"/>
      <c r="B63" s="44"/>
      <c r="C63" s="61"/>
      <c r="D63" s="59"/>
      <c r="E63" s="47"/>
      <c r="F63" s="48"/>
      <c r="G63" s="44"/>
      <c r="H63" s="47"/>
      <c r="I63" s="53"/>
    </row>
    <row r="64" spans="1:20" customFormat="1" x14ac:dyDescent="0.2">
      <c r="A64" s="13"/>
      <c r="B64" s="44"/>
      <c r="C64" s="61"/>
      <c r="D64" s="59"/>
      <c r="E64" s="47"/>
      <c r="F64" s="48"/>
      <c r="G64" s="44"/>
      <c r="H64" s="47"/>
      <c r="I64" s="53"/>
    </row>
    <row r="65" spans="1:9" customFormat="1" x14ac:dyDescent="0.2">
      <c r="A65" s="13"/>
      <c r="B65" s="13"/>
      <c r="C65" s="62"/>
      <c r="D65" s="14"/>
      <c r="E65" s="51"/>
      <c r="F65" s="13"/>
      <c r="G65" s="13"/>
      <c r="H65" s="47"/>
      <c r="I65" s="53"/>
    </row>
    <row r="66" spans="1:9" customFormat="1" x14ac:dyDescent="0.2">
      <c r="A66" s="13"/>
      <c r="B66" s="13"/>
      <c r="C66" s="62"/>
      <c r="D66" s="14"/>
      <c r="E66" s="47"/>
      <c r="F66" s="13"/>
      <c r="G66" s="13"/>
      <c r="H66" s="47"/>
      <c r="I66" s="53"/>
    </row>
    <row r="67" spans="1:9" customFormat="1" x14ac:dyDescent="0.2">
      <c r="A67" s="13"/>
      <c r="B67" s="13"/>
      <c r="C67" s="62"/>
      <c r="D67" s="14"/>
      <c r="E67" s="47"/>
      <c r="F67" s="13"/>
      <c r="G67" s="13"/>
      <c r="H67" s="47"/>
      <c r="I67" s="53"/>
    </row>
    <row r="68" spans="1:9" customFormat="1" x14ac:dyDescent="0.2">
      <c r="A68" s="13"/>
      <c r="B68" s="13"/>
      <c r="C68" s="62"/>
      <c r="D68" s="14"/>
      <c r="E68" s="51"/>
      <c r="F68" s="13"/>
      <c r="G68" s="13"/>
      <c r="H68" s="51"/>
      <c r="I68" s="53"/>
    </row>
    <row r="69" spans="1:9" customFormat="1" x14ac:dyDescent="0.2">
      <c r="A69" s="13"/>
      <c r="B69" s="13"/>
      <c r="C69" s="62"/>
      <c r="D69" s="14"/>
      <c r="E69" s="47"/>
      <c r="F69" s="13"/>
      <c r="G69" s="13"/>
      <c r="H69" s="47"/>
      <c r="I69" s="53"/>
    </row>
    <row r="70" spans="1:9" customFormat="1" x14ac:dyDescent="0.2">
      <c r="A70" s="13"/>
      <c r="B70" s="13"/>
      <c r="C70" s="62"/>
      <c r="D70" s="14"/>
      <c r="E70" s="47"/>
      <c r="F70" s="13"/>
      <c r="G70" s="13"/>
      <c r="H70" s="51"/>
      <c r="I70" s="53"/>
    </row>
    <row r="71" spans="1:9" customFormat="1" x14ac:dyDescent="0.2">
      <c r="A71" s="13"/>
      <c r="B71" s="13"/>
      <c r="C71" s="62"/>
      <c r="D71" s="14"/>
      <c r="E71" s="47"/>
      <c r="F71" s="13"/>
      <c r="G71" s="13"/>
      <c r="H71" s="47"/>
      <c r="I71" s="53"/>
    </row>
    <row r="72" spans="1:9" customFormat="1" x14ac:dyDescent="0.2">
      <c r="A72" s="13"/>
      <c r="B72" s="13"/>
      <c r="C72" s="62"/>
      <c r="D72" s="14"/>
      <c r="E72" s="47"/>
      <c r="F72" s="13"/>
      <c r="G72" s="13"/>
      <c r="H72" s="51"/>
      <c r="I72" s="53"/>
    </row>
    <row r="73" spans="1:9" customFormat="1" x14ac:dyDescent="0.2">
      <c r="A73" s="13"/>
      <c r="B73" s="13"/>
      <c r="C73" s="62"/>
      <c r="D73" s="14"/>
      <c r="E73" s="47"/>
      <c r="F73" s="13"/>
      <c r="G73" s="13"/>
      <c r="H73" s="47"/>
      <c r="I73" s="53"/>
    </row>
    <row r="74" spans="1:9" customFormat="1" x14ac:dyDescent="0.2">
      <c r="A74" s="13"/>
      <c r="B74" s="13"/>
      <c r="C74" s="62"/>
      <c r="D74" s="14"/>
      <c r="E74" s="47"/>
      <c r="F74" s="13"/>
      <c r="G74" s="13"/>
      <c r="H74" s="47"/>
      <c r="I74" s="53"/>
    </row>
    <row r="75" spans="1:9" x14ac:dyDescent="0.2">
      <c r="A75" s="67"/>
      <c r="B75" s="13"/>
      <c r="C75" s="62"/>
      <c r="D75" s="14"/>
      <c r="E75" s="47"/>
      <c r="F75" s="13"/>
      <c r="G75" s="13"/>
      <c r="H75" s="51"/>
      <c r="I75" s="53"/>
    </row>
    <row r="76" spans="1:9" x14ac:dyDescent="0.2">
      <c r="A76" s="67"/>
      <c r="B76" s="13"/>
      <c r="C76" s="62"/>
      <c r="D76" s="14"/>
      <c r="E76" s="47"/>
      <c r="F76" s="13"/>
      <c r="G76" s="13"/>
      <c r="H76" s="51"/>
      <c r="I76" s="53"/>
    </row>
    <row r="77" spans="1:9" x14ac:dyDescent="0.2">
      <c r="A77" s="67"/>
      <c r="B77" s="13"/>
      <c r="C77" s="62"/>
      <c r="D77" s="14"/>
      <c r="E77" s="47"/>
      <c r="F77" s="13"/>
      <c r="G77" s="13"/>
      <c r="H77" s="47"/>
      <c r="I77" s="53"/>
    </row>
    <row r="78" spans="1:9" x14ac:dyDescent="0.2">
      <c r="A78" s="67"/>
      <c r="B78" s="13"/>
      <c r="C78" s="62"/>
      <c r="D78" s="14"/>
      <c r="E78" s="47"/>
      <c r="F78" s="13"/>
      <c r="G78" s="13"/>
      <c r="H78" s="51"/>
      <c r="I78" s="53"/>
    </row>
    <row r="79" spans="1:9" x14ac:dyDescent="0.2">
      <c r="A79" s="67"/>
      <c r="B79" s="13"/>
      <c r="C79" s="62"/>
      <c r="D79" s="14"/>
      <c r="E79" s="47"/>
      <c r="F79" s="13"/>
      <c r="G79" s="13"/>
      <c r="H79" s="51"/>
      <c r="I79" s="53"/>
    </row>
    <row r="80" spans="1:9" x14ac:dyDescent="0.2">
      <c r="A80" s="67"/>
      <c r="B80" s="13"/>
      <c r="C80" s="62"/>
      <c r="D80" s="14"/>
      <c r="E80" s="47"/>
      <c r="F80" s="13"/>
      <c r="G80" s="13"/>
      <c r="H80" s="47"/>
      <c r="I80" s="53"/>
    </row>
  </sheetData>
  <sortState xmlns:xlrd2="http://schemas.microsoft.com/office/spreadsheetml/2017/richdata2" ref="A50:I70">
    <sortCondition ref="H50:H70"/>
    <sortCondition ref="C50:C70"/>
  </sortState>
  <mergeCells count="2">
    <mergeCell ref="B1:D1"/>
    <mergeCell ref="G1:I1"/>
  </mergeCells>
  <conditionalFormatting sqref="D6:D48">
    <cfRule type="containsText" dxfId="79" priority="9" operator="containsText" text="CON">
      <formula>NOT(ISERROR(SEARCH("CON",D6)))</formula>
    </cfRule>
  </conditionalFormatting>
  <conditionalFormatting sqref="G1:I75">
    <cfRule type="cellIs" dxfId="78" priority="1" operator="equal">
      <formula>"NC"</formula>
    </cfRule>
  </conditionalFormatting>
  <conditionalFormatting sqref="G81:I1048576">
    <cfRule type="cellIs" dxfId="77" priority="4" operator="equal">
      <formula>"NC"</formula>
    </cfRule>
  </conditionalFormatting>
  <conditionalFormatting sqref="I76:I80 H78:H80">
    <cfRule type="cellIs" dxfId="76" priority="3" operator="equal">
      <formula>"NC"</formula>
    </cfRule>
  </conditionalFormatting>
  <hyperlinks>
    <hyperlink ref="I2" r:id="rId1" xr:uid="{81C6FBB4-A30E-4B6B-A5F1-098F6A3AAE53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1:T1048538"/>
  <sheetViews>
    <sheetView showGridLines="0" zoomScale="70" zoomScaleNormal="70" zoomScaleSheetLayoutView="100" workbookViewId="0">
      <pane ySplit="5" topLeftCell="A6" activePane="bottomLeft" state="frozen"/>
      <selection pane="bottomLeft" activeCell="L1" sqref="L1"/>
    </sheetView>
  </sheetViews>
  <sheetFormatPr defaultColWidth="10" defaultRowHeight="15" x14ac:dyDescent="0.2"/>
  <cols>
    <col min="1" max="1" width="7.42578125" style="5" customWidth="1"/>
    <col min="2" max="2" width="11.85546875" style="11" customWidth="1"/>
    <col min="3" max="3" width="22.140625" style="5" customWidth="1"/>
    <col min="4" max="4" width="16.85546875" style="5" customWidth="1"/>
    <col min="5" max="5" width="11.5703125" style="5" customWidth="1"/>
    <col min="6" max="6" width="10" style="5" customWidth="1"/>
    <col min="7" max="7" width="9.85546875" style="1" customWidth="1"/>
    <col min="8" max="8" width="4.42578125" style="5" customWidth="1"/>
    <col min="9" max="9" width="16.85546875" style="1" customWidth="1"/>
    <col min="10" max="10" width="11" style="5" customWidth="1"/>
    <col min="11" max="11" width="9.140625" style="5" customWidth="1"/>
    <col min="12" max="12" width="9" style="5" bestFit="1" customWidth="1"/>
    <col min="13" max="16384" width="10" style="5"/>
  </cols>
  <sheetData>
    <row r="1" spans="1:20" ht="27" thickBot="1" x14ac:dyDescent="0.45">
      <c r="A1" s="4" t="s">
        <v>0</v>
      </c>
      <c r="B1" s="85" t="s">
        <v>38</v>
      </c>
      <c r="C1" s="85"/>
      <c r="D1" s="85"/>
      <c r="F1" s="4" t="s">
        <v>1</v>
      </c>
      <c r="G1" s="87" t="s">
        <v>39</v>
      </c>
      <c r="H1" s="87"/>
      <c r="I1" s="87"/>
      <c r="K1" s="26" t="s">
        <v>115</v>
      </c>
      <c r="L1" s="10">
        <v>40</v>
      </c>
    </row>
    <row r="2" spans="1:20" x14ac:dyDescent="0.2">
      <c r="I2" s="34" t="s">
        <v>101</v>
      </c>
      <c r="K2" s="26" t="s">
        <v>114</v>
      </c>
      <c r="L2" s="11" cm="1">
        <f t="array" aca="1" ref="L2" ca="1">COUNTIF(A6:A49,RIGHT(CELL("filename",A1),3))</f>
        <v>40</v>
      </c>
    </row>
    <row r="3" spans="1:20" x14ac:dyDescent="0.2">
      <c r="I3" s="17"/>
      <c r="K3" s="11"/>
    </row>
    <row r="4" spans="1:20" x14ac:dyDescent="0.2">
      <c r="I4" s="17"/>
      <c r="K4" s="11"/>
    </row>
    <row r="5" spans="1:20" ht="51" customHeight="1" x14ac:dyDescent="0.3">
      <c r="A5" s="6"/>
      <c r="B5" s="9" t="s">
        <v>103</v>
      </c>
      <c r="C5" s="12" t="s">
        <v>2</v>
      </c>
      <c r="D5" s="3" t="s">
        <v>26</v>
      </c>
      <c r="E5" s="3" t="s">
        <v>108</v>
      </c>
      <c r="F5" s="3" t="s">
        <v>110</v>
      </c>
      <c r="G5" s="3" t="s">
        <v>76</v>
      </c>
      <c r="H5" s="3"/>
      <c r="I5" s="3" t="s">
        <v>109</v>
      </c>
      <c r="J5" s="3" t="s">
        <v>90</v>
      </c>
      <c r="K5" s="3" t="s">
        <v>91</v>
      </c>
      <c r="L5" s="3" t="s">
        <v>92</v>
      </c>
    </row>
    <row r="6" spans="1:20" s="1" customFormat="1" ht="15" customHeight="1" x14ac:dyDescent="0.2">
      <c r="A6" s="13" t="str" cm="1">
        <f t="array" ref="A6:L45">_xlfn._xlws.FILTER(Players!$A:$L,Players!$A:$A="Dea","")</f>
        <v>Dea</v>
      </c>
      <c r="B6" s="28">
        <v>10155</v>
      </c>
      <c r="C6" s="27" t="str">
        <v>Trout, Mike</v>
      </c>
      <c r="D6" s="28" t="str">
        <v>LAA</v>
      </c>
      <c r="E6" s="28" t="str">
        <v>DH</v>
      </c>
      <c r="F6" s="28">
        <v>0</v>
      </c>
      <c r="G6" s="28">
        <v>456</v>
      </c>
      <c r="H6" s="28">
        <v>1</v>
      </c>
      <c r="I6" s="28">
        <v>478</v>
      </c>
      <c r="J6" s="28">
        <v>0</v>
      </c>
      <c r="K6" s="28">
        <v>0</v>
      </c>
      <c r="L6" s="37">
        <v>0</v>
      </c>
      <c r="O6" s="20" t="s">
        <v>100</v>
      </c>
      <c r="P6" s="20" t="s">
        <v>97</v>
      </c>
      <c r="Q6"/>
      <c r="T6"/>
    </row>
    <row r="7" spans="1:20" ht="15" customHeight="1" x14ac:dyDescent="0.2">
      <c r="A7" s="13" t="str">
        <v>Dea</v>
      </c>
      <c r="B7" s="28">
        <v>29554</v>
      </c>
      <c r="C7" s="27" t="str">
        <v>Del Castillo, Adrian</v>
      </c>
      <c r="D7" s="28" t="str">
        <v>ARN</v>
      </c>
      <c r="E7" s="28" t="str">
        <v>DH</v>
      </c>
      <c r="F7" s="28">
        <v>0</v>
      </c>
      <c r="G7" s="28">
        <v>120</v>
      </c>
      <c r="H7" s="28">
        <v>1</v>
      </c>
      <c r="I7" s="28">
        <v>126</v>
      </c>
      <c r="J7" s="28">
        <v>0</v>
      </c>
      <c r="K7" s="28">
        <v>0</v>
      </c>
      <c r="L7" s="37">
        <v>0</v>
      </c>
      <c r="O7" s="21" t="s">
        <v>88</v>
      </c>
      <c r="P7" s="21">
        <f>SUMIF(H$6:H$49,"2",G$6:G$49)</f>
        <v>596</v>
      </c>
      <c r="Q7"/>
      <c r="T7"/>
    </row>
    <row r="8" spans="1:20" s="1" customFormat="1" ht="15" customHeight="1" x14ac:dyDescent="0.2">
      <c r="A8" s="13" t="str">
        <v>Dea</v>
      </c>
      <c r="B8" s="28">
        <v>21534</v>
      </c>
      <c r="C8" s="27" t="str">
        <v>Raleigh, Cal</v>
      </c>
      <c r="D8" s="28" t="str">
        <v>SEA</v>
      </c>
      <c r="E8" s="28" t="str">
        <v>CA</v>
      </c>
      <c r="F8" s="28">
        <v>0</v>
      </c>
      <c r="G8" s="28">
        <v>596</v>
      </c>
      <c r="H8" s="28">
        <v>2</v>
      </c>
      <c r="I8" s="28">
        <v>625</v>
      </c>
      <c r="J8" s="28">
        <v>0</v>
      </c>
      <c r="K8" s="28">
        <v>0</v>
      </c>
      <c r="L8" s="37">
        <v>0</v>
      </c>
      <c r="O8" s="21" t="s">
        <v>4</v>
      </c>
      <c r="P8" s="21">
        <f>SUMIF(H$6:H$49,"3",G$6:G$49)</f>
        <v>563</v>
      </c>
      <c r="Q8"/>
      <c r="T8"/>
    </row>
    <row r="9" spans="1:20" ht="15" customHeight="1" x14ac:dyDescent="0.2">
      <c r="A9" s="13" t="str">
        <v>Dea</v>
      </c>
      <c r="B9" s="28">
        <v>27465</v>
      </c>
      <c r="C9" s="27" t="str">
        <v>Torkelson, Spencer</v>
      </c>
      <c r="D9" s="28" t="str">
        <v>DEA</v>
      </c>
      <c r="E9" s="28" t="str">
        <v>1B</v>
      </c>
      <c r="F9" s="28">
        <v>0</v>
      </c>
      <c r="G9" s="28">
        <v>563</v>
      </c>
      <c r="H9" s="28">
        <v>3</v>
      </c>
      <c r="I9" s="28">
        <v>591</v>
      </c>
      <c r="J9" s="28">
        <v>0</v>
      </c>
      <c r="K9" s="28">
        <v>0</v>
      </c>
      <c r="L9" s="37">
        <v>0</v>
      </c>
      <c r="O9" s="21" t="s">
        <v>6</v>
      </c>
      <c r="P9" s="21">
        <f>SUMIF(H$7:H$49,"4",G$7:G$49)</f>
        <v>929</v>
      </c>
      <c r="Q9"/>
      <c r="T9"/>
    </row>
    <row r="10" spans="1:20" customFormat="1" ht="15" customHeight="1" x14ac:dyDescent="0.2">
      <c r="A10" s="13" t="str">
        <v>Dea</v>
      </c>
      <c r="B10" s="28">
        <v>17338</v>
      </c>
      <c r="C10" s="27" t="str">
        <v>Castro, Willi</v>
      </c>
      <c r="D10" s="28" t="str">
        <v>MNA/CHN</v>
      </c>
      <c r="E10" s="28" t="str">
        <v>2B/RF/LF</v>
      </c>
      <c r="F10" s="28">
        <v>0</v>
      </c>
      <c r="G10" s="28">
        <v>402</v>
      </c>
      <c r="H10" s="28">
        <v>4</v>
      </c>
      <c r="I10" s="28">
        <v>422</v>
      </c>
      <c r="J10" s="28">
        <v>0</v>
      </c>
      <c r="K10" s="28">
        <v>0</v>
      </c>
      <c r="L10" s="37">
        <v>0</v>
      </c>
      <c r="M10" s="5"/>
      <c r="N10" s="5"/>
      <c r="O10" s="21" t="s">
        <v>8</v>
      </c>
      <c r="P10" s="21">
        <f>SUMIF(H$7:H$49,"5",G$7:G$49)</f>
        <v>1089</v>
      </c>
    </row>
    <row r="11" spans="1:20" ht="15" customHeight="1" x14ac:dyDescent="0.2">
      <c r="A11" s="13" t="str">
        <v>Dea</v>
      </c>
      <c r="B11" s="28">
        <v>27899</v>
      </c>
      <c r="C11" s="27" t="str">
        <v>Keith, Colt</v>
      </c>
      <c r="D11" s="28" t="str">
        <v>DEA</v>
      </c>
      <c r="E11" s="28" t="str">
        <v>2B/3B</v>
      </c>
      <c r="F11" s="28">
        <v>0</v>
      </c>
      <c r="G11" s="28">
        <v>414</v>
      </c>
      <c r="H11" s="28">
        <v>4</v>
      </c>
      <c r="I11" s="28">
        <v>434</v>
      </c>
      <c r="J11" s="28">
        <v>0</v>
      </c>
      <c r="K11" s="28">
        <v>0</v>
      </c>
      <c r="L11" s="37">
        <v>0</v>
      </c>
      <c r="O11" s="21" t="s">
        <v>9</v>
      </c>
      <c r="P11" s="21">
        <f>SUMIF(H$7:H$49,"6",G$7:G$49)</f>
        <v>975</v>
      </c>
      <c r="Q11"/>
      <c r="T11"/>
    </row>
    <row r="12" spans="1:20" ht="15" customHeight="1" x14ac:dyDescent="0.2">
      <c r="A12" s="13" t="str">
        <v>Dea</v>
      </c>
      <c r="B12" s="28">
        <v>27962</v>
      </c>
      <c r="C12" s="27" t="str">
        <v>Amador, Adael</v>
      </c>
      <c r="D12" s="28" t="str">
        <v>CON</v>
      </c>
      <c r="E12" s="28" t="str">
        <v>2B</v>
      </c>
      <c r="F12" s="28">
        <v>0</v>
      </c>
      <c r="G12" s="28">
        <v>113</v>
      </c>
      <c r="H12" s="28">
        <v>4</v>
      </c>
      <c r="I12" s="28">
        <v>118</v>
      </c>
      <c r="J12" s="28">
        <v>0</v>
      </c>
      <c r="K12" s="28">
        <v>0</v>
      </c>
      <c r="L12" s="37">
        <v>0</v>
      </c>
      <c r="O12" s="21" t="s">
        <v>10</v>
      </c>
      <c r="P12" s="21">
        <f>SUMIF(H$7:H$49,"7",G$7:G$49)</f>
        <v>846</v>
      </c>
      <c r="Q12"/>
      <c r="T12"/>
    </row>
    <row r="13" spans="1:20" s="1" customFormat="1" ht="15" customHeight="1" x14ac:dyDescent="0.2">
      <c r="A13" s="13" t="str">
        <v>Dea</v>
      </c>
      <c r="B13" s="28">
        <v>19858</v>
      </c>
      <c r="C13" s="27" t="str">
        <v>Rengifo, Luis</v>
      </c>
      <c r="D13" s="28" t="str">
        <v>LAA</v>
      </c>
      <c r="E13" s="28" t="str">
        <v>3B/2B</v>
      </c>
      <c r="F13" s="28">
        <v>0</v>
      </c>
      <c r="G13" s="28">
        <v>501</v>
      </c>
      <c r="H13" s="28">
        <v>5</v>
      </c>
      <c r="I13" s="28">
        <v>526</v>
      </c>
      <c r="J13" s="28">
        <v>0</v>
      </c>
      <c r="K13" s="28">
        <v>0</v>
      </c>
      <c r="L13" s="37">
        <v>0</v>
      </c>
      <c r="O13" s="21" t="s">
        <v>20</v>
      </c>
      <c r="P13" s="22">
        <f>SUMIF(H$7:H$49,"8",G$7:G$49)</f>
        <v>473</v>
      </c>
      <c r="Q13"/>
      <c r="T13"/>
    </row>
    <row r="14" spans="1:20" s="1" customFormat="1" ht="15" customHeight="1" x14ac:dyDescent="0.2">
      <c r="A14" s="13" t="str">
        <v>Dea</v>
      </c>
      <c r="B14" s="28">
        <v>29592</v>
      </c>
      <c r="C14" s="27" t="str">
        <v>Norby, Connor</v>
      </c>
      <c r="D14" s="28" t="str">
        <v>MMN</v>
      </c>
      <c r="E14" s="28" t="str">
        <v>3B</v>
      </c>
      <c r="F14" s="28">
        <v>0</v>
      </c>
      <c r="G14" s="28">
        <v>311</v>
      </c>
      <c r="H14" s="28">
        <v>5</v>
      </c>
      <c r="I14" s="28">
        <v>326</v>
      </c>
      <c r="J14" s="28">
        <v>0</v>
      </c>
      <c r="K14" s="28">
        <v>0</v>
      </c>
      <c r="L14" s="37">
        <v>0</v>
      </c>
      <c r="O14" s="21" t="s">
        <v>12</v>
      </c>
      <c r="P14" s="22">
        <f>SUMIF(H$7:H$49,"9",G$7:G$49)</f>
        <v>777</v>
      </c>
      <c r="Q14"/>
      <c r="T14"/>
    </row>
    <row r="15" spans="1:20" s="1" customFormat="1" ht="15" customHeight="1" x14ac:dyDescent="0.2">
      <c r="A15" s="13" t="str">
        <v>Dea</v>
      </c>
      <c r="B15" s="28">
        <v>33197</v>
      </c>
      <c r="C15" s="27" t="str">
        <v>Williamson, Ben</v>
      </c>
      <c r="D15" s="28" t="str">
        <v>SEA</v>
      </c>
      <c r="E15" s="28" t="str">
        <v>3B</v>
      </c>
      <c r="F15" s="28">
        <v>0</v>
      </c>
      <c r="G15" s="28">
        <v>277</v>
      </c>
      <c r="H15" s="28">
        <v>5</v>
      </c>
      <c r="I15" s="28">
        <v>290</v>
      </c>
      <c r="J15" s="28">
        <v>0</v>
      </c>
      <c r="K15" s="28">
        <v>0</v>
      </c>
      <c r="L15" s="37">
        <v>0</v>
      </c>
      <c r="O15" s="21" t="s">
        <v>106</v>
      </c>
      <c r="P15" s="21">
        <f>SUMIF(H$6:H$49,"1",G$6:G$49)</f>
        <v>576</v>
      </c>
      <c r="Q15"/>
      <c r="T15"/>
    </row>
    <row r="16" spans="1:20" customFormat="1" ht="15" customHeight="1" x14ac:dyDescent="0.2">
      <c r="A16" s="13" t="str">
        <v>Dea</v>
      </c>
      <c r="B16" s="28">
        <v>12979</v>
      </c>
      <c r="C16" s="27" t="str">
        <v>Baez, Javier</v>
      </c>
      <c r="D16" s="28" t="str">
        <v>DEA</v>
      </c>
      <c r="E16" s="28" t="str">
        <v>SS/CF</v>
      </c>
      <c r="F16" s="28">
        <v>0</v>
      </c>
      <c r="G16" s="28">
        <v>417</v>
      </c>
      <c r="H16" s="28">
        <v>6</v>
      </c>
      <c r="I16" s="28">
        <v>437</v>
      </c>
      <c r="J16" s="28">
        <v>0</v>
      </c>
      <c r="K16" s="28">
        <v>0</v>
      </c>
      <c r="L16" s="37">
        <v>0</v>
      </c>
      <c r="M16" s="5"/>
      <c r="N16" s="5"/>
    </row>
    <row r="17" spans="1:20" customFormat="1" ht="15" customHeight="1" x14ac:dyDescent="0.2">
      <c r="A17" s="13" t="str">
        <v>Dea</v>
      </c>
      <c r="B17" s="28">
        <v>19455</v>
      </c>
      <c r="C17" s="27" t="str">
        <v>Monasterio, Andruw</v>
      </c>
      <c r="D17" s="28" t="str">
        <v>MLN</v>
      </c>
      <c r="E17" s="28" t="str">
        <v>SS</v>
      </c>
      <c r="F17" s="28">
        <v>0</v>
      </c>
      <c r="G17" s="28">
        <v>126</v>
      </c>
      <c r="H17" s="28">
        <v>6</v>
      </c>
      <c r="I17" s="28">
        <v>132</v>
      </c>
      <c r="J17" s="28">
        <v>0</v>
      </c>
      <c r="K17" s="28">
        <v>0</v>
      </c>
      <c r="L17" s="37">
        <v>0</v>
      </c>
      <c r="M17" s="5"/>
      <c r="N17" s="5"/>
      <c r="O17" s="5"/>
      <c r="P17" s="5"/>
      <c r="Q17" s="5"/>
    </row>
    <row r="18" spans="1:20" customFormat="1" ht="15" customHeight="1" x14ac:dyDescent="0.2">
      <c r="A18" s="13" t="str">
        <v>Dea</v>
      </c>
      <c r="B18" s="28">
        <v>22563</v>
      </c>
      <c r="C18" s="27" t="str">
        <v>Arias, Gabriel</v>
      </c>
      <c r="D18" s="28" t="str">
        <v>CLA</v>
      </c>
      <c r="E18" s="28" t="str">
        <v>SS/2B</v>
      </c>
      <c r="F18" s="28">
        <v>0</v>
      </c>
      <c r="G18" s="28">
        <v>432</v>
      </c>
      <c r="H18" s="28">
        <v>6</v>
      </c>
      <c r="I18" s="28">
        <v>453</v>
      </c>
      <c r="J18" s="28">
        <v>0</v>
      </c>
      <c r="K18" s="28">
        <v>0</v>
      </c>
      <c r="L18" s="37">
        <v>0</v>
      </c>
      <c r="M18" s="5"/>
      <c r="N18" s="5"/>
      <c r="O18" s="20" t="s">
        <v>99</v>
      </c>
      <c r="P18" s="20" t="s">
        <v>3</v>
      </c>
      <c r="Q18" s="20" t="s">
        <v>98</v>
      </c>
    </row>
    <row r="19" spans="1:20" s="1" customFormat="1" ht="15" customHeight="1" x14ac:dyDescent="0.2">
      <c r="A19" s="13" t="str">
        <v>Dea</v>
      </c>
      <c r="B19" s="28">
        <v>16153</v>
      </c>
      <c r="C19" s="27" t="str">
        <v>Slater, Austin</v>
      </c>
      <c r="D19" s="28" t="str">
        <v>CHA/NYA</v>
      </c>
      <c r="E19" s="28" t="str">
        <v>LF/RF</v>
      </c>
      <c r="F19" s="28">
        <v>0</v>
      </c>
      <c r="G19" s="28">
        <v>148</v>
      </c>
      <c r="H19" s="28">
        <v>7</v>
      </c>
      <c r="I19" s="28">
        <v>155</v>
      </c>
      <c r="J19" s="28">
        <v>0</v>
      </c>
      <c r="K19" s="28">
        <v>0</v>
      </c>
      <c r="L19" s="37">
        <v>0</v>
      </c>
      <c r="O19" s="21" t="s">
        <v>13</v>
      </c>
      <c r="P19" s="21">
        <f>SUMIF(H$7:H$49,"10",F$7:F$49)</f>
        <v>156</v>
      </c>
      <c r="Q19" s="22">
        <f>SUMIF(H$7:H$49,"10",G$7:G$49)</f>
        <v>848.31</v>
      </c>
      <c r="T19"/>
    </row>
    <row r="20" spans="1:20" s="1" customFormat="1" ht="15" customHeight="1" x14ac:dyDescent="0.2">
      <c r="A20" s="13" t="str">
        <v>Dea</v>
      </c>
      <c r="B20" s="28">
        <v>25976</v>
      </c>
      <c r="C20" s="27" t="str">
        <v>Greene, Riley</v>
      </c>
      <c r="D20" s="28" t="str">
        <v>DEA</v>
      </c>
      <c r="E20" s="28" t="str">
        <v>LF</v>
      </c>
      <c r="F20" s="28">
        <v>0</v>
      </c>
      <c r="G20" s="28">
        <v>600</v>
      </c>
      <c r="H20" s="28">
        <v>7</v>
      </c>
      <c r="I20" s="28">
        <v>630</v>
      </c>
      <c r="J20" s="28">
        <v>0</v>
      </c>
      <c r="K20" s="28">
        <v>0</v>
      </c>
      <c r="L20" s="37">
        <v>0</v>
      </c>
      <c r="O20" s="21" t="s">
        <v>15</v>
      </c>
      <c r="P20" s="21">
        <f>SUMIF(H$7:H$49,"11",F$7:F$49)</f>
        <v>26</v>
      </c>
      <c r="Q20" s="22">
        <f>SUMIF(H$7:H$49,"11",G$7:G$49)</f>
        <v>664.62</v>
      </c>
      <c r="T20"/>
    </row>
    <row r="21" spans="1:20" ht="15" customHeight="1" x14ac:dyDescent="0.2">
      <c r="A21" s="13" t="str">
        <v>Dea</v>
      </c>
      <c r="B21" s="28">
        <v>31562</v>
      </c>
      <c r="C21" s="27" t="str">
        <v>Dezenzo, Zach</v>
      </c>
      <c r="D21" s="28" t="str">
        <v>HOA</v>
      </c>
      <c r="E21" s="28" t="str">
        <v>LF/RF</v>
      </c>
      <c r="F21" s="28">
        <v>0</v>
      </c>
      <c r="G21" s="29">
        <v>98</v>
      </c>
      <c r="H21" s="28">
        <v>7</v>
      </c>
      <c r="I21" s="29">
        <v>102</v>
      </c>
      <c r="J21" s="28">
        <v>0</v>
      </c>
      <c r="K21" s="28">
        <v>0</v>
      </c>
      <c r="L21" s="37">
        <v>0</v>
      </c>
      <c r="Q21" s="5">
        <f>(Q19+Q20)/162</f>
        <v>9.3390740740740732</v>
      </c>
      <c r="T21"/>
    </row>
    <row r="22" spans="1:20" ht="15" customHeight="1" x14ac:dyDescent="0.2">
      <c r="A22" s="13" t="str">
        <v>Dea</v>
      </c>
      <c r="B22" s="28">
        <v>21558</v>
      </c>
      <c r="C22" s="27" t="str">
        <v>Vierling, Matt</v>
      </c>
      <c r="D22" s="28" t="str">
        <v>DEA</v>
      </c>
      <c r="E22" s="28" t="str">
        <v>CF</v>
      </c>
      <c r="F22" s="28">
        <v>0</v>
      </c>
      <c r="G22" s="29">
        <v>88</v>
      </c>
      <c r="H22" s="28">
        <v>8</v>
      </c>
      <c r="I22" s="29">
        <v>92</v>
      </c>
      <c r="J22" s="28">
        <v>0</v>
      </c>
      <c r="K22" s="28">
        <v>0</v>
      </c>
      <c r="L22" s="37">
        <v>0</v>
      </c>
      <c r="T22"/>
    </row>
    <row r="23" spans="1:20" ht="15" customHeight="1" x14ac:dyDescent="0.2">
      <c r="A23" s="13" t="str">
        <v>Dea</v>
      </c>
      <c r="B23" s="28">
        <v>23800</v>
      </c>
      <c r="C23" s="27" t="str">
        <v>Meadows, Parker</v>
      </c>
      <c r="D23" s="28" t="str">
        <v>DEA</v>
      </c>
      <c r="E23" s="28" t="str">
        <v>CF</v>
      </c>
      <c r="F23" s="28">
        <v>0</v>
      </c>
      <c r="G23" s="29">
        <v>191</v>
      </c>
      <c r="H23" s="28">
        <v>8</v>
      </c>
      <c r="I23" s="29">
        <v>200</v>
      </c>
      <c r="J23" s="28">
        <v>0</v>
      </c>
      <c r="K23" s="28">
        <v>0</v>
      </c>
      <c r="L23" s="37">
        <v>0</v>
      </c>
      <c r="T23"/>
    </row>
    <row r="24" spans="1:20" s="1" customFormat="1" ht="15" customHeight="1" x14ac:dyDescent="0.2">
      <c r="A24" s="13" t="str">
        <v>Dea</v>
      </c>
      <c r="B24" s="28">
        <v>27790</v>
      </c>
      <c r="C24" s="27" t="str">
        <v>Carter, Evan</v>
      </c>
      <c r="D24" s="28" t="str">
        <v>TEA</v>
      </c>
      <c r="E24" s="28" t="str">
        <v>CF</v>
      </c>
      <c r="F24" s="28">
        <v>0</v>
      </c>
      <c r="G24" s="29">
        <v>194</v>
      </c>
      <c r="H24" s="28">
        <v>8</v>
      </c>
      <c r="I24" s="29">
        <v>203</v>
      </c>
      <c r="J24" s="28">
        <v>0</v>
      </c>
      <c r="K24" s="28">
        <v>0</v>
      </c>
      <c r="L24" s="37">
        <v>0</v>
      </c>
      <c r="T24"/>
    </row>
    <row r="25" spans="1:20" ht="15" customHeight="1" x14ac:dyDescent="0.2">
      <c r="A25" s="13" t="str">
        <v>Dea</v>
      </c>
      <c r="B25" s="28">
        <v>22857</v>
      </c>
      <c r="C25" s="27" t="str">
        <v>Perez, Wenceel</v>
      </c>
      <c r="D25" s="28" t="str">
        <v>DEA</v>
      </c>
      <c r="E25" s="28" t="str">
        <v>RF/CF</v>
      </c>
      <c r="F25" s="28">
        <v>0</v>
      </c>
      <c r="G25" s="29">
        <v>344</v>
      </c>
      <c r="H25" s="28">
        <v>9</v>
      </c>
      <c r="I25" s="29">
        <v>361</v>
      </c>
      <c r="J25" s="28">
        <v>0</v>
      </c>
      <c r="K25" s="28">
        <v>0</v>
      </c>
      <c r="L25" s="37">
        <v>0</v>
      </c>
      <c r="T25"/>
    </row>
    <row r="26" spans="1:20" customFormat="1" ht="15" customHeight="1" x14ac:dyDescent="0.2">
      <c r="A26" s="13" t="str">
        <v>Dea</v>
      </c>
      <c r="B26" s="28">
        <v>25961</v>
      </c>
      <c r="C26" s="27" t="str">
        <v>Carpenter, Kerry</v>
      </c>
      <c r="D26" s="28" t="str">
        <v>DEA</v>
      </c>
      <c r="E26" s="28" t="str">
        <v>RF</v>
      </c>
      <c r="F26" s="28">
        <v>0</v>
      </c>
      <c r="G26" s="29">
        <v>433</v>
      </c>
      <c r="H26" s="28">
        <v>9</v>
      </c>
      <c r="I26" s="29">
        <v>454</v>
      </c>
      <c r="J26" s="28">
        <v>0</v>
      </c>
      <c r="K26" s="28">
        <v>0</v>
      </c>
      <c r="L26" s="37">
        <v>0</v>
      </c>
    </row>
    <row r="27" spans="1:20" s="1" customFormat="1" ht="15" customHeight="1" x14ac:dyDescent="0.2">
      <c r="A27" s="13" t="str">
        <v>Dea</v>
      </c>
      <c r="B27" s="28">
        <v>16358</v>
      </c>
      <c r="C27" s="27" t="str">
        <v>Mahle, Tyler</v>
      </c>
      <c r="D27" s="28" t="str">
        <v>TEA</v>
      </c>
      <c r="E27" s="28" t="str">
        <v>SP</v>
      </c>
      <c r="F27" s="28">
        <v>16</v>
      </c>
      <c r="G27" s="29">
        <v>86.66</v>
      </c>
      <c r="H27" s="28">
        <v>10</v>
      </c>
      <c r="I27" s="29">
        <v>90.666666666666671</v>
      </c>
      <c r="J27" s="28">
        <v>0</v>
      </c>
      <c r="K27" s="28">
        <v>0</v>
      </c>
      <c r="L27" s="37">
        <v>0</v>
      </c>
      <c r="T27"/>
    </row>
    <row r="28" spans="1:20" ht="15" customHeight="1" x14ac:dyDescent="0.2">
      <c r="A28" s="13" t="str">
        <v>Dea</v>
      </c>
      <c r="B28" s="28">
        <v>20492</v>
      </c>
      <c r="C28" s="27" t="str">
        <v>Mize, Casey</v>
      </c>
      <c r="D28" s="28" t="str">
        <v>DEA</v>
      </c>
      <c r="E28" s="28" t="str">
        <v>SP</v>
      </c>
      <c r="F28" s="28">
        <v>28</v>
      </c>
      <c r="G28" s="29">
        <v>149</v>
      </c>
      <c r="H28" s="28">
        <v>10</v>
      </c>
      <c r="I28" s="29">
        <v>156.33333333333334</v>
      </c>
      <c r="J28" s="28">
        <v>0</v>
      </c>
      <c r="K28" s="28">
        <v>0</v>
      </c>
      <c r="L28" s="37">
        <v>0</v>
      </c>
      <c r="T28"/>
    </row>
    <row r="29" spans="1:20" ht="15" customHeight="1" x14ac:dyDescent="0.2">
      <c r="A29" s="13" t="str">
        <v>Dea</v>
      </c>
      <c r="B29" s="28">
        <v>22267</v>
      </c>
      <c r="C29" s="27" t="str">
        <v>Skubal, Tarik</v>
      </c>
      <c r="D29" s="28" t="str">
        <v>DEA</v>
      </c>
      <c r="E29" s="28" t="str">
        <v>SP</v>
      </c>
      <c r="F29" s="28">
        <v>31</v>
      </c>
      <c r="G29" s="29">
        <v>195.33</v>
      </c>
      <c r="H29" s="28">
        <v>10</v>
      </c>
      <c r="I29" s="29">
        <v>205</v>
      </c>
      <c r="J29" s="28">
        <v>0</v>
      </c>
      <c r="K29" s="29">
        <v>0</v>
      </c>
      <c r="L29" s="37">
        <v>0</v>
      </c>
      <c r="T29"/>
    </row>
    <row r="30" spans="1:20" customFormat="1" ht="15" customHeight="1" x14ac:dyDescent="0.2">
      <c r="A30" s="13" t="str">
        <v>Dea</v>
      </c>
      <c r="B30" s="28">
        <v>24968</v>
      </c>
      <c r="C30" s="27" t="str">
        <v>Olson, Reese</v>
      </c>
      <c r="D30" s="28" t="str">
        <v>DEA</v>
      </c>
      <c r="E30" s="28" t="str">
        <v>SP</v>
      </c>
      <c r="F30" s="28">
        <v>13</v>
      </c>
      <c r="G30" s="29">
        <v>68.66</v>
      </c>
      <c r="H30" s="28">
        <v>10</v>
      </c>
      <c r="I30" s="29">
        <v>72</v>
      </c>
      <c r="J30" s="28">
        <v>0</v>
      </c>
      <c r="K30" s="29">
        <v>0</v>
      </c>
      <c r="L30" s="37">
        <v>0</v>
      </c>
      <c r="T30" s="5"/>
    </row>
    <row r="31" spans="1:20" customFormat="1" ht="15" customHeight="1" x14ac:dyDescent="0.2">
      <c r="A31" s="13" t="str">
        <v>Dea</v>
      </c>
      <c r="B31" s="28">
        <v>25385</v>
      </c>
      <c r="C31" s="27" t="str">
        <v>Rasmussen, Drew</v>
      </c>
      <c r="D31" s="28" t="str">
        <v>TBA</v>
      </c>
      <c r="E31" s="28" t="str">
        <v>SP</v>
      </c>
      <c r="F31" s="28">
        <v>31</v>
      </c>
      <c r="G31" s="29">
        <v>150</v>
      </c>
      <c r="H31" s="28">
        <v>10</v>
      </c>
      <c r="I31" s="29">
        <v>157.33333333333334</v>
      </c>
      <c r="J31" s="28">
        <v>0</v>
      </c>
      <c r="K31" s="29">
        <v>0</v>
      </c>
      <c r="L31" s="37">
        <v>0</v>
      </c>
      <c r="M31" s="5"/>
      <c r="N31" s="5"/>
      <c r="T31" s="5"/>
    </row>
    <row r="32" spans="1:20" customFormat="1" ht="15" customHeight="1" x14ac:dyDescent="0.2">
      <c r="A32" s="13" t="str">
        <v>Dea</v>
      </c>
      <c r="B32" s="28">
        <v>27646</v>
      </c>
      <c r="C32" s="27" t="str">
        <v>Ortiz, Luis</v>
      </c>
      <c r="D32" s="28" t="str">
        <v>CLA</v>
      </c>
      <c r="E32" s="28" t="str">
        <v>SP</v>
      </c>
      <c r="F32" s="28">
        <v>16</v>
      </c>
      <c r="G32" s="29">
        <v>88.66</v>
      </c>
      <c r="H32" s="28">
        <v>10</v>
      </c>
      <c r="I32" s="29">
        <v>93</v>
      </c>
      <c r="J32" s="28">
        <v>0</v>
      </c>
      <c r="K32" s="29">
        <v>0</v>
      </c>
      <c r="L32" s="37">
        <v>0</v>
      </c>
      <c r="M32" s="5"/>
      <c r="N32" s="5"/>
      <c r="T32" s="5"/>
    </row>
    <row r="33" spans="1:20" ht="15" customHeight="1" x14ac:dyDescent="0.2">
      <c r="A33" s="13" t="str">
        <v>Dea</v>
      </c>
      <c r="B33" s="28">
        <v>30203</v>
      </c>
      <c r="C33" s="27" t="str">
        <v>Jobe, Jackson</v>
      </c>
      <c r="D33" s="28" t="str">
        <v>DEA</v>
      </c>
      <c r="E33" s="28" t="str">
        <v>SP</v>
      </c>
      <c r="F33" s="28">
        <v>10</v>
      </c>
      <c r="G33" s="29">
        <v>49</v>
      </c>
      <c r="H33" s="28">
        <v>10</v>
      </c>
      <c r="I33" s="29">
        <v>51.333333333333336</v>
      </c>
      <c r="J33" s="28">
        <v>0</v>
      </c>
      <c r="K33" s="29">
        <v>0</v>
      </c>
      <c r="L33" s="37">
        <v>0</v>
      </c>
    </row>
    <row r="34" spans="1:20" ht="15" customHeight="1" x14ac:dyDescent="0.2">
      <c r="A34" s="13" t="str">
        <v>Dea</v>
      </c>
      <c r="B34" s="28">
        <v>30240</v>
      </c>
      <c r="C34" s="27" t="str">
        <v>Dobbins, Hunter</v>
      </c>
      <c r="D34" s="28" t="str">
        <v>BOA</v>
      </c>
      <c r="E34" s="28" t="str">
        <v>SP/RP</v>
      </c>
      <c r="F34" s="28">
        <v>11</v>
      </c>
      <c r="G34" s="29">
        <v>61</v>
      </c>
      <c r="H34" s="28">
        <v>10</v>
      </c>
      <c r="I34" s="29">
        <v>64</v>
      </c>
      <c r="J34" s="28">
        <v>0</v>
      </c>
      <c r="K34" s="29">
        <v>0</v>
      </c>
      <c r="L34" s="37">
        <v>0</v>
      </c>
      <c r="M34"/>
      <c r="N34"/>
    </row>
    <row r="35" spans="1:20" ht="15" customHeight="1" x14ac:dyDescent="0.2">
      <c r="A35" s="13" t="str">
        <v>Dea</v>
      </c>
      <c r="B35" s="28">
        <v>14993</v>
      </c>
      <c r="C35" s="27" t="str">
        <v>Barlow, Scott</v>
      </c>
      <c r="D35" s="28" t="str">
        <v>CIN</v>
      </c>
      <c r="E35" s="28" t="str">
        <v>RP/SP</v>
      </c>
      <c r="F35" s="28">
        <v>1</v>
      </c>
      <c r="G35" s="29">
        <v>68.33</v>
      </c>
      <c r="H35" s="28">
        <v>11</v>
      </c>
      <c r="I35" s="29">
        <v>71.666666666666671</v>
      </c>
      <c r="J35" s="28">
        <v>0</v>
      </c>
      <c r="K35" s="29">
        <v>0</v>
      </c>
      <c r="L35" s="37">
        <v>0</v>
      </c>
      <c r="M35"/>
      <c r="N35"/>
    </row>
    <row r="36" spans="1:20" customFormat="1" ht="15" customHeight="1" x14ac:dyDescent="0.2">
      <c r="A36" s="13" t="str">
        <v>Dea</v>
      </c>
      <c r="B36" s="28">
        <v>19769</v>
      </c>
      <c r="C36" s="27" t="str">
        <v>Vest, Will</v>
      </c>
      <c r="D36" s="28" t="str">
        <v>DEA</v>
      </c>
      <c r="E36" s="28" t="str">
        <v>RP</v>
      </c>
      <c r="F36" s="28">
        <v>0</v>
      </c>
      <c r="G36" s="29">
        <v>68.66</v>
      </c>
      <c r="H36" s="28">
        <v>11</v>
      </c>
      <c r="I36" s="29">
        <v>72</v>
      </c>
      <c r="J36" s="28">
        <v>0</v>
      </c>
      <c r="K36" s="29">
        <v>0</v>
      </c>
      <c r="L36" s="37">
        <v>0</v>
      </c>
      <c r="M36" s="5"/>
      <c r="N36" s="5"/>
      <c r="T36" s="5"/>
    </row>
    <row r="37" spans="1:20" customFormat="1" ht="15" customHeight="1" x14ac:dyDescent="0.2">
      <c r="A37" s="13" t="str">
        <v>Dea</v>
      </c>
      <c r="B37" s="28">
        <v>19911</v>
      </c>
      <c r="C37" s="27" t="str">
        <v>Suarez, Jose</v>
      </c>
      <c r="D37" s="28" t="str">
        <v>ATN</v>
      </c>
      <c r="E37" s="28" t="str">
        <v>RP/SP</v>
      </c>
      <c r="F37" s="28">
        <v>1</v>
      </c>
      <c r="G37" s="29">
        <v>19.329999999999998</v>
      </c>
      <c r="H37" s="28">
        <v>11</v>
      </c>
      <c r="I37" s="29">
        <v>20</v>
      </c>
      <c r="J37" s="28">
        <v>0</v>
      </c>
      <c r="K37" s="29">
        <v>0</v>
      </c>
      <c r="L37" s="37">
        <v>0</v>
      </c>
      <c r="M37" s="5"/>
      <c r="N37" s="5"/>
      <c r="T37" s="5"/>
    </row>
    <row r="38" spans="1:20" ht="15" customHeight="1" x14ac:dyDescent="0.2">
      <c r="A38" s="13" t="str">
        <v>Dea</v>
      </c>
      <c r="B38" s="28">
        <v>21345</v>
      </c>
      <c r="C38" s="27" t="str">
        <v>Sousa, Bennett</v>
      </c>
      <c r="D38" s="28" t="str">
        <v>HOA</v>
      </c>
      <c r="E38" s="28" t="str">
        <v>RP</v>
      </c>
      <c r="F38" s="28">
        <v>0</v>
      </c>
      <c r="G38" s="29">
        <v>50.66</v>
      </c>
      <c r="H38" s="28">
        <v>11</v>
      </c>
      <c r="I38" s="29">
        <v>53</v>
      </c>
      <c r="J38" s="28">
        <v>0</v>
      </c>
      <c r="K38" s="29">
        <v>0</v>
      </c>
      <c r="L38" s="37">
        <v>0</v>
      </c>
    </row>
    <row r="39" spans="1:20" ht="15" customHeight="1" x14ac:dyDescent="0.2">
      <c r="A39" s="13" t="str">
        <v>Dea</v>
      </c>
      <c r="B39" s="28">
        <v>22872</v>
      </c>
      <c r="C39" s="27" t="str">
        <v>Gomez, Yoendrys</v>
      </c>
      <c r="D39" s="28" t="str">
        <v>NYA/LAN/CHA</v>
      </c>
      <c r="E39" s="28" t="str">
        <v>RP/SP</v>
      </c>
      <c r="F39" s="28">
        <v>9</v>
      </c>
      <c r="G39" s="29">
        <v>62.66</v>
      </c>
      <c r="H39" s="28">
        <v>11</v>
      </c>
      <c r="I39" s="29">
        <v>65.666666666666671</v>
      </c>
      <c r="J39" s="28">
        <v>0</v>
      </c>
      <c r="K39" s="29">
        <v>0</v>
      </c>
      <c r="L39" s="37">
        <v>0</v>
      </c>
    </row>
    <row r="40" spans="1:20" ht="15" customHeight="1" x14ac:dyDescent="0.2">
      <c r="A40" s="13" t="str">
        <v>Dea</v>
      </c>
      <c r="B40" s="28">
        <v>24094</v>
      </c>
      <c r="C40" s="27" t="str">
        <v>Henriquez, Ronny</v>
      </c>
      <c r="D40" s="28" t="str">
        <v>MMN</v>
      </c>
      <c r="E40" s="28" t="str">
        <v>RP</v>
      </c>
      <c r="F40" s="28">
        <v>0</v>
      </c>
      <c r="G40" s="29">
        <v>73</v>
      </c>
      <c r="H40" s="28">
        <v>11</v>
      </c>
      <c r="I40" s="29">
        <v>76.333333333333329</v>
      </c>
      <c r="J40" s="28">
        <v>0</v>
      </c>
      <c r="K40" s="29">
        <v>0</v>
      </c>
      <c r="L40" s="37">
        <v>0</v>
      </c>
    </row>
    <row r="41" spans="1:20" ht="15" customHeight="1" x14ac:dyDescent="0.2">
      <c r="A41" s="13" t="str">
        <v>Dea</v>
      </c>
      <c r="B41" s="28">
        <v>25327</v>
      </c>
      <c r="C41" s="27" t="str">
        <v>Uribe, Abner</v>
      </c>
      <c r="D41" s="28" t="str">
        <v>MLN</v>
      </c>
      <c r="E41" s="28" t="str">
        <v>RP</v>
      </c>
      <c r="F41" s="28">
        <v>0</v>
      </c>
      <c r="G41" s="29">
        <v>75.33</v>
      </c>
      <c r="H41" s="28">
        <v>11</v>
      </c>
      <c r="I41" s="29">
        <v>79</v>
      </c>
      <c r="J41" s="28">
        <v>0</v>
      </c>
      <c r="K41" s="29">
        <v>0</v>
      </c>
      <c r="L41" s="37">
        <v>0</v>
      </c>
    </row>
    <row r="42" spans="1:20" ht="15" customHeight="1" x14ac:dyDescent="0.2">
      <c r="A42" s="13" t="str">
        <v>Dea</v>
      </c>
      <c r="B42" s="28">
        <v>26231</v>
      </c>
      <c r="C42" s="27" t="str">
        <v>Holton, Tyler</v>
      </c>
      <c r="D42" s="28" t="str">
        <v>DEA</v>
      </c>
      <c r="E42" s="28" t="str">
        <v>RP/SP</v>
      </c>
      <c r="F42" s="28">
        <v>6</v>
      </c>
      <c r="G42" s="29">
        <v>78.66</v>
      </c>
      <c r="H42" s="28">
        <v>11</v>
      </c>
      <c r="I42" s="29">
        <v>82.333333333333329</v>
      </c>
      <c r="J42" s="28">
        <v>0</v>
      </c>
      <c r="K42" s="29">
        <v>0</v>
      </c>
      <c r="L42" s="37">
        <v>0</v>
      </c>
    </row>
    <row r="43" spans="1:20" ht="15" customHeight="1" x14ac:dyDescent="0.2">
      <c r="A43" s="13" t="str">
        <v>Dea</v>
      </c>
      <c r="B43" s="28">
        <v>29770</v>
      </c>
      <c r="C43" s="27" t="str">
        <v>Montgomery, Mason</v>
      </c>
      <c r="D43" s="28" t="str">
        <v>TBA</v>
      </c>
      <c r="E43" s="28" t="str">
        <v>RP</v>
      </c>
      <c r="F43" s="28">
        <v>0</v>
      </c>
      <c r="G43" s="29">
        <v>46</v>
      </c>
      <c r="H43" s="28">
        <v>11</v>
      </c>
      <c r="I43" s="29">
        <v>48</v>
      </c>
      <c r="J43" s="28">
        <v>0</v>
      </c>
      <c r="K43" s="29">
        <v>0</v>
      </c>
      <c r="L43" s="37">
        <v>0</v>
      </c>
    </row>
    <row r="44" spans="1:20" ht="15" customHeight="1" x14ac:dyDescent="0.2">
      <c r="A44" s="13" t="str">
        <v>Dea</v>
      </c>
      <c r="B44" s="28">
        <v>30249</v>
      </c>
      <c r="C44" s="27" t="str">
        <v>Dreyer, Jack</v>
      </c>
      <c r="D44" s="28" t="str">
        <v>LAN</v>
      </c>
      <c r="E44" s="28" t="str">
        <v>RP/SP</v>
      </c>
      <c r="F44" s="28">
        <v>5</v>
      </c>
      <c r="G44" s="29">
        <v>76.33</v>
      </c>
      <c r="H44" s="28">
        <v>11</v>
      </c>
      <c r="I44" s="29">
        <v>80</v>
      </c>
      <c r="J44" s="28">
        <v>0</v>
      </c>
      <c r="K44" s="29">
        <v>0</v>
      </c>
      <c r="L44" s="37">
        <v>0</v>
      </c>
    </row>
    <row r="45" spans="1:20" ht="15" customHeight="1" x14ac:dyDescent="0.2">
      <c r="A45" s="13" t="str">
        <v>Dea</v>
      </c>
      <c r="B45" s="28">
        <v>31807</v>
      </c>
      <c r="C45" s="27" t="str">
        <v>Melton, Troy</v>
      </c>
      <c r="D45" s="28" t="str">
        <v>DEA</v>
      </c>
      <c r="E45" s="28" t="str">
        <v>RP/SP</v>
      </c>
      <c r="F45" s="28">
        <v>4</v>
      </c>
      <c r="G45" s="29">
        <v>45.66</v>
      </c>
      <c r="H45" s="28">
        <v>11</v>
      </c>
      <c r="I45" s="29">
        <v>47.666666666666664</v>
      </c>
      <c r="J45" s="28">
        <v>0</v>
      </c>
      <c r="K45" s="29">
        <v>0</v>
      </c>
      <c r="L45" s="37">
        <v>0</v>
      </c>
    </row>
    <row r="46" spans="1:20" x14ac:dyDescent="0.2">
      <c r="A46" s="13"/>
      <c r="B46" s="28"/>
      <c r="C46" s="27"/>
      <c r="D46" s="28"/>
      <c r="E46" s="28"/>
      <c r="F46" s="28"/>
      <c r="G46" s="29"/>
      <c r="H46" s="28"/>
      <c r="I46" s="29"/>
      <c r="J46" s="28"/>
      <c r="K46" s="29"/>
      <c r="L46" s="37"/>
    </row>
    <row r="47" spans="1:20" x14ac:dyDescent="0.2">
      <c r="A47" s="13"/>
      <c r="B47" s="28"/>
      <c r="C47" s="27"/>
      <c r="D47" s="28"/>
      <c r="E47" s="28"/>
      <c r="F47" s="28"/>
      <c r="G47" s="29"/>
      <c r="H47" s="28"/>
      <c r="I47" s="29"/>
      <c r="J47" s="28"/>
      <c r="K47" s="29"/>
      <c r="L47" s="37"/>
    </row>
    <row r="48" spans="1:20" x14ac:dyDescent="0.2">
      <c r="A48" s="13"/>
      <c r="B48" s="28"/>
      <c r="C48" s="27"/>
      <c r="D48" s="28"/>
      <c r="E48" s="28"/>
      <c r="F48" s="28"/>
      <c r="G48" s="29"/>
      <c r="H48" s="28"/>
      <c r="I48" s="29"/>
      <c r="J48" s="28"/>
      <c r="K48" s="29"/>
      <c r="L48" s="37"/>
    </row>
    <row r="50" spans="1:9" ht="15.75" x14ac:dyDescent="0.25">
      <c r="A50" s="43" t="s">
        <v>167</v>
      </c>
    </row>
    <row r="51" spans="1:9" customFormat="1" x14ac:dyDescent="0.2">
      <c r="A51" s="13" t="str" cm="1">
        <f t="array" ref="A51">_xlfn._xlws.FILTER(Players!$A:$I,Players!$A:$A="x-Dea","")</f>
        <v/>
      </c>
      <c r="B51" s="44"/>
      <c r="C51" s="61"/>
      <c r="D51" s="59"/>
      <c r="E51" s="47"/>
      <c r="F51" s="48"/>
      <c r="G51" s="44"/>
      <c r="H51" s="47"/>
      <c r="I51" s="53"/>
    </row>
    <row r="52" spans="1:9" customFormat="1" x14ac:dyDescent="0.2">
      <c r="A52" s="13"/>
      <c r="B52" s="44"/>
      <c r="C52" s="61"/>
      <c r="D52" s="59"/>
      <c r="E52" s="47"/>
      <c r="F52" s="48"/>
      <c r="G52" s="44"/>
      <c r="H52" s="47"/>
      <c r="I52" s="53"/>
    </row>
    <row r="53" spans="1:9" customFormat="1" x14ac:dyDescent="0.2">
      <c r="A53" s="13"/>
      <c r="B53" s="44"/>
      <c r="C53" s="61"/>
      <c r="D53" s="59"/>
      <c r="E53" s="51"/>
      <c r="F53" s="48"/>
      <c r="G53" s="44"/>
      <c r="H53" s="51"/>
      <c r="I53" s="53"/>
    </row>
    <row r="54" spans="1:9" customFormat="1" x14ac:dyDescent="0.2">
      <c r="A54" s="13"/>
      <c r="B54" s="13"/>
      <c r="C54" s="62"/>
      <c r="D54" s="14"/>
      <c r="E54" s="51"/>
      <c r="F54" s="13"/>
      <c r="G54" s="13"/>
      <c r="H54" s="51"/>
      <c r="I54" s="53"/>
    </row>
    <row r="55" spans="1:9" customFormat="1" x14ac:dyDescent="0.2">
      <c r="A55" s="13"/>
      <c r="B55" s="13"/>
      <c r="C55" s="62"/>
      <c r="D55" s="14"/>
      <c r="E55" s="47"/>
      <c r="F55" s="13"/>
      <c r="G55" s="13"/>
      <c r="H55" s="51"/>
      <c r="I55" s="53"/>
    </row>
    <row r="56" spans="1:9" customFormat="1" x14ac:dyDescent="0.2">
      <c r="A56" s="13"/>
      <c r="B56" s="13"/>
      <c r="C56" s="62"/>
      <c r="D56" s="14"/>
      <c r="E56" s="47"/>
      <c r="F56" s="13"/>
      <c r="G56" s="13"/>
      <c r="H56" s="47"/>
      <c r="I56" s="53"/>
    </row>
    <row r="57" spans="1:9" customFormat="1" x14ac:dyDescent="0.2">
      <c r="A57" s="13"/>
      <c r="B57" s="13"/>
      <c r="C57" s="62"/>
      <c r="D57" s="54"/>
      <c r="E57" s="47"/>
      <c r="F57" s="13"/>
      <c r="G57" s="13"/>
      <c r="H57" s="51"/>
      <c r="I57" s="53"/>
    </row>
    <row r="58" spans="1:9" customFormat="1" x14ac:dyDescent="0.2">
      <c r="A58" s="13"/>
      <c r="B58" s="13"/>
      <c r="C58" s="62"/>
      <c r="D58" s="14"/>
      <c r="E58" s="47"/>
      <c r="F58" s="13"/>
      <c r="G58" s="13"/>
      <c r="H58" s="51"/>
      <c r="I58" s="53"/>
    </row>
    <row r="59" spans="1:9" customFormat="1" x14ac:dyDescent="0.2">
      <c r="A59" s="13"/>
      <c r="B59" s="13"/>
      <c r="C59" s="62"/>
      <c r="D59" s="14"/>
      <c r="E59" s="47"/>
      <c r="F59" s="13"/>
      <c r="G59" s="13"/>
      <c r="H59" s="51"/>
      <c r="I59" s="53"/>
    </row>
    <row r="60" spans="1:9" customFormat="1" x14ac:dyDescent="0.2">
      <c r="A60" s="13"/>
      <c r="B60" s="13"/>
      <c r="C60" s="62"/>
      <c r="D60" s="54"/>
      <c r="E60" s="47"/>
      <c r="F60" s="13"/>
      <c r="G60" s="13"/>
      <c r="H60" s="51"/>
      <c r="I60" s="53"/>
    </row>
    <row r="61" spans="1:9" customFormat="1" x14ac:dyDescent="0.2">
      <c r="A61" s="13"/>
      <c r="B61" s="13"/>
      <c r="C61" s="62"/>
      <c r="D61" s="14"/>
      <c r="E61" s="47"/>
      <c r="F61" s="13"/>
      <c r="G61" s="13"/>
      <c r="H61" s="51"/>
      <c r="I61" s="53"/>
    </row>
    <row r="62" spans="1:9" customFormat="1" x14ac:dyDescent="0.2">
      <c r="A62" s="13"/>
      <c r="B62" s="13"/>
      <c r="C62" s="62"/>
      <c r="D62" s="14"/>
      <c r="E62" s="47"/>
      <c r="F62" s="13"/>
      <c r="G62" s="13"/>
      <c r="H62" s="51"/>
      <c r="I62" s="53"/>
    </row>
    <row r="63" spans="1:9" customFormat="1" x14ac:dyDescent="0.2">
      <c r="A63" s="13"/>
      <c r="B63" s="13"/>
      <c r="C63" s="62"/>
      <c r="D63" s="54"/>
      <c r="E63" s="47"/>
      <c r="F63" s="13"/>
      <c r="G63" s="13"/>
      <c r="H63" s="47"/>
      <c r="I63" s="53"/>
    </row>
    <row r="64" spans="1:9" customFormat="1" x14ac:dyDescent="0.2">
      <c r="A64" s="13"/>
      <c r="B64" s="13"/>
      <c r="C64" s="62"/>
      <c r="D64" s="14"/>
      <c r="E64" s="51"/>
      <c r="F64" s="13"/>
      <c r="G64" s="13"/>
      <c r="H64" s="51"/>
      <c r="I64" s="53"/>
    </row>
    <row r="65" spans="1:9" customFormat="1" x14ac:dyDescent="0.2">
      <c r="A65" s="13"/>
      <c r="B65" s="13"/>
      <c r="C65" s="62"/>
      <c r="D65" s="14"/>
      <c r="E65" s="51"/>
      <c r="F65" s="13"/>
      <c r="G65" s="13"/>
      <c r="H65" s="51"/>
      <c r="I65" s="53"/>
    </row>
    <row r="66" spans="1:9" customFormat="1" x14ac:dyDescent="0.2">
      <c r="A66" s="13"/>
      <c r="B66" s="13"/>
      <c r="C66" s="62"/>
      <c r="D66" s="14"/>
      <c r="E66" s="58"/>
      <c r="F66" s="13"/>
      <c r="G66" s="13"/>
      <c r="H66" s="47"/>
      <c r="I66" s="53"/>
    </row>
    <row r="67" spans="1:9" customFormat="1" x14ac:dyDescent="0.2">
      <c r="A67" s="13"/>
      <c r="B67" s="44"/>
      <c r="C67" s="61"/>
      <c r="D67" s="59"/>
      <c r="E67" s="47"/>
      <c r="F67" s="48"/>
      <c r="G67" s="44"/>
      <c r="H67" s="47"/>
      <c r="I67" s="53"/>
    </row>
    <row r="68" spans="1:9" customFormat="1" x14ac:dyDescent="0.2">
      <c r="A68" s="13"/>
      <c r="B68" s="44"/>
      <c r="C68" s="61"/>
      <c r="D68" s="59"/>
      <c r="E68" s="47"/>
      <c r="F68" s="48"/>
      <c r="G68" s="44"/>
      <c r="H68" s="47"/>
      <c r="I68" s="53"/>
    </row>
    <row r="1048538" spans="9:9" x14ac:dyDescent="0.2">
      <c r="I1048538" s="14"/>
    </row>
  </sheetData>
  <sortState xmlns:xlrd2="http://schemas.microsoft.com/office/spreadsheetml/2017/richdata2" ref="A50:I67">
    <sortCondition ref="H50:H67"/>
    <sortCondition ref="C50:C67"/>
  </sortState>
  <mergeCells count="2">
    <mergeCell ref="B1:D1"/>
    <mergeCell ref="G1:I1"/>
  </mergeCells>
  <conditionalFormatting sqref="D6:D48">
    <cfRule type="containsText" dxfId="75" priority="7" operator="containsText" text="DEA">
      <formula>NOT(ISERROR(SEARCH("DEA",D6)))</formula>
    </cfRule>
  </conditionalFormatting>
  <conditionalFormatting sqref="G1:I63">
    <cfRule type="cellIs" dxfId="74" priority="1" operator="equal">
      <formula>"NC"</formula>
    </cfRule>
  </conditionalFormatting>
  <conditionalFormatting sqref="G69:I1048576">
    <cfRule type="cellIs" dxfId="73" priority="4" operator="equal">
      <formula>"NC"</formula>
    </cfRule>
  </conditionalFormatting>
  <conditionalFormatting sqref="I64:I68 H66:H68">
    <cfRule type="cellIs" dxfId="72" priority="3" operator="equal">
      <formula>"NC"</formula>
    </cfRule>
  </conditionalFormatting>
  <hyperlinks>
    <hyperlink ref="I2" r:id="rId1" xr:uid="{00000000-0004-0000-0800-000000000000}"/>
  </hyperlinks>
  <printOptions horizontalCentered="1" verticalCentered="1"/>
  <pageMargins left="0.25" right="0.25" top="0.25" bottom="0" header="0.05" footer="0.3"/>
  <pageSetup orientation="portrait" horizontalDpi="4294967293" verticalDpi="4294967293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</vt:i4>
      </vt:variant>
    </vt:vector>
  </HeadingPairs>
  <TitlesOfParts>
    <vt:vector size="29" baseType="lpstr">
      <vt:lpstr>ATN</vt:lpstr>
      <vt:lpstr>BAA</vt:lpstr>
      <vt:lpstr>BOA</vt:lpstr>
      <vt:lpstr>CHA</vt:lpstr>
      <vt:lpstr>CHN</vt:lpstr>
      <vt:lpstr>CIN</vt:lpstr>
      <vt:lpstr>CLA</vt:lpstr>
      <vt:lpstr>CON</vt:lpstr>
      <vt:lpstr>DEA</vt:lpstr>
      <vt:lpstr>KCA</vt:lpstr>
      <vt:lpstr>LAA</vt:lpstr>
      <vt:lpstr>LAN</vt:lpstr>
      <vt:lpstr>MNA</vt:lpstr>
      <vt:lpstr>NYA</vt:lpstr>
      <vt:lpstr>NYN</vt:lpstr>
      <vt:lpstr>OAA</vt:lpstr>
      <vt:lpstr>PHN</vt:lpstr>
      <vt:lpstr>PIN</vt:lpstr>
      <vt:lpstr>SDN</vt:lpstr>
      <vt:lpstr>SFN</vt:lpstr>
      <vt:lpstr>SEA</vt:lpstr>
      <vt:lpstr>SLN</vt:lpstr>
      <vt:lpstr>TOA</vt:lpstr>
      <vt:lpstr>WAN</vt:lpstr>
      <vt:lpstr>CBL Free Agent Draft Pool</vt:lpstr>
      <vt:lpstr>2025 Claims</vt:lpstr>
      <vt:lpstr>2025 Uncarded Cuts</vt:lpstr>
      <vt:lpstr>Players</vt:lpstr>
      <vt:lpstr>Braves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</dc:creator>
  <cp:lastModifiedBy>Jake Comfort</cp:lastModifiedBy>
  <cp:lastPrinted>2014-02-17T15:06:09Z</cp:lastPrinted>
  <dcterms:created xsi:type="dcterms:W3CDTF">2005-01-08T13:42:59Z</dcterms:created>
  <dcterms:modified xsi:type="dcterms:W3CDTF">2026-03-22T20:05:14Z</dcterms:modified>
</cp:coreProperties>
</file>